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 Yates\Documents\VIP Access Events\End of year finances\"/>
    </mc:Choice>
  </mc:AlternateContent>
  <xr:revisionPtr revIDLastSave="0" documentId="13_ncr:1_{755D6AB5-42BB-4ED1-95A3-7C33F7062B9D}" xr6:coauthVersionLast="47" xr6:coauthVersionMax="47" xr10:uidLastSave="{00000000-0000-0000-0000-000000000000}"/>
  <bookViews>
    <workbookView xWindow="-108" yWindow="-108" windowWidth="23256" windowHeight="12576" xr2:uid="{B0216721-DF0C-41AB-A6C8-CDA3E89A400A}"/>
  </bookViews>
  <sheets>
    <sheet name="Ewes_Does" sheetId="1" r:id="rId1"/>
    <sheet name="Lamb_Kid Wean-Finish" sheetId="3" r:id="rId2"/>
    <sheet name="Income Statement" sheetId="4" r:id="rId3"/>
    <sheet name="Cash Flow" sheetId="5" r:id="rId4"/>
    <sheet name="Balance Sheet" sheetId="6" state="hidden" r:id="rId5"/>
  </sheets>
  <externalReferences>
    <externalReference r:id="rId6"/>
  </externalReferences>
  <definedNames>
    <definedName name="_xlnm.Print_Area" localSheetId="2">'Income Statement'!$A$1:$D$64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B3" i="5"/>
  <c r="F14" i="1" l="1"/>
  <c r="G101" i="1" l="1"/>
  <c r="G103" i="1" s="1"/>
  <c r="H101" i="1"/>
  <c r="H103" i="1" s="1"/>
  <c r="I101" i="1"/>
  <c r="G102" i="1"/>
  <c r="H102" i="1"/>
  <c r="I102" i="1"/>
  <c r="B26" i="4"/>
  <c r="I103" i="1" l="1"/>
  <c r="E78" i="1"/>
  <c r="E83" i="1"/>
  <c r="I115" i="1" l="1"/>
  <c r="I117" i="1" s="1"/>
  <c r="O115" i="1"/>
  <c r="O117" i="1" s="1"/>
  <c r="U115" i="1"/>
  <c r="K116" i="1"/>
  <c r="Q116" i="1"/>
  <c r="J115" i="1"/>
  <c r="J117" i="1" s="1"/>
  <c r="P115" i="1"/>
  <c r="V115" i="1"/>
  <c r="V117" i="1" s="1"/>
  <c r="L116" i="1"/>
  <c r="R116" i="1"/>
  <c r="J116" i="1"/>
  <c r="K115" i="1"/>
  <c r="K117" i="1" s="1"/>
  <c r="Q115" i="1"/>
  <c r="Q117" i="1" s="1"/>
  <c r="G116" i="1"/>
  <c r="M116" i="1"/>
  <c r="S116" i="1"/>
  <c r="T115" i="1"/>
  <c r="V116" i="1"/>
  <c r="L115" i="1"/>
  <c r="L117" i="1" s="1"/>
  <c r="R115" i="1"/>
  <c r="R117" i="1" s="1"/>
  <c r="H116" i="1"/>
  <c r="N116" i="1"/>
  <c r="T116" i="1"/>
  <c r="N115" i="1"/>
  <c r="N117" i="1" s="1"/>
  <c r="G115" i="1"/>
  <c r="M115" i="1"/>
  <c r="M117" i="1" s="1"/>
  <c r="S115" i="1"/>
  <c r="S117" i="1" s="1"/>
  <c r="I116" i="1"/>
  <c r="O116" i="1"/>
  <c r="U116" i="1"/>
  <c r="H115" i="1"/>
  <c r="H117" i="1" s="1"/>
  <c r="P116" i="1"/>
  <c r="E115" i="1"/>
  <c r="C115" i="1"/>
  <c r="F115" i="1"/>
  <c r="D116" i="1"/>
  <c r="D117" i="1" s="1"/>
  <c r="E116" i="1"/>
  <c r="F116" i="1"/>
  <c r="D115" i="1"/>
  <c r="C116" i="1"/>
  <c r="E47" i="6"/>
  <c r="B20" i="5"/>
  <c r="B22" i="3"/>
  <c r="C27" i="4"/>
  <c r="D27" i="4"/>
  <c r="E27" i="4" s="1"/>
  <c r="F27" i="4" s="1"/>
  <c r="C28" i="4"/>
  <c r="D28" i="4" s="1"/>
  <c r="E28" i="4" s="1"/>
  <c r="F28" i="4" s="1"/>
  <c r="C29" i="4"/>
  <c r="D29" i="4"/>
  <c r="E29" i="4" s="1"/>
  <c r="F29" i="4" s="1"/>
  <c r="C30" i="4"/>
  <c r="D30" i="4" s="1"/>
  <c r="E30" i="4" s="1"/>
  <c r="F30" i="4" s="1"/>
  <c r="C31" i="4"/>
  <c r="D31" i="4"/>
  <c r="E31" i="4" s="1"/>
  <c r="F31" i="4" s="1"/>
  <c r="C13" i="4"/>
  <c r="D13" i="4"/>
  <c r="E13" i="4"/>
  <c r="F13" i="4"/>
  <c r="B13" i="4"/>
  <c r="E79" i="1"/>
  <c r="E80" i="1"/>
  <c r="E81" i="1"/>
  <c r="C76" i="1"/>
  <c r="F38" i="4"/>
  <c r="D47" i="6"/>
  <c r="C47" i="6"/>
  <c r="B47" i="6"/>
  <c r="C46" i="6" s="1"/>
  <c r="E45" i="6"/>
  <c r="D45" i="6"/>
  <c r="C45" i="6"/>
  <c r="E42" i="6"/>
  <c r="E40" i="6"/>
  <c r="D40" i="6"/>
  <c r="C40" i="6"/>
  <c r="B40" i="6"/>
  <c r="E34" i="6"/>
  <c r="D34" i="6"/>
  <c r="D42" i="6" s="1"/>
  <c r="C34" i="6"/>
  <c r="C42" i="6" s="1"/>
  <c r="B34" i="6"/>
  <c r="B42" i="6" s="1"/>
  <c r="E25" i="6"/>
  <c r="D25" i="6"/>
  <c r="C25" i="6"/>
  <c r="B25" i="6"/>
  <c r="E21" i="6"/>
  <c r="D21" i="6"/>
  <c r="C21" i="6"/>
  <c r="B21" i="6"/>
  <c r="B62" i="4"/>
  <c r="B70" i="4" s="1"/>
  <c r="E38" i="4"/>
  <c r="D38" i="4"/>
  <c r="C38" i="4"/>
  <c r="B38" i="4"/>
  <c r="J15" i="1"/>
  <c r="J16" i="1"/>
  <c r="I15" i="1"/>
  <c r="I16" i="1"/>
  <c r="H15" i="1"/>
  <c r="H16" i="1"/>
  <c r="G15" i="1"/>
  <c r="G16" i="1"/>
  <c r="F16" i="1"/>
  <c r="F47" i="3"/>
  <c r="F48" i="3" s="1"/>
  <c r="D48" i="3" s="1"/>
  <c r="C47" i="3"/>
  <c r="B48" i="4"/>
  <c r="C48" i="4" s="1"/>
  <c r="D48" i="4" s="1"/>
  <c r="G117" i="1" l="1"/>
  <c r="F117" i="1"/>
  <c r="T117" i="1"/>
  <c r="C117" i="1"/>
  <c r="P117" i="1"/>
  <c r="E117" i="1"/>
  <c r="U117" i="1"/>
  <c r="B21" i="5"/>
  <c r="D101" i="1"/>
  <c r="E76" i="1"/>
  <c r="E82" i="1"/>
  <c r="D46" i="6"/>
  <c r="D49" i="6" s="1"/>
  <c r="D51" i="6" s="1"/>
  <c r="D53" i="6" s="1"/>
  <c r="C49" i="6"/>
  <c r="C51" i="6" s="1"/>
  <c r="C53" i="6" s="1"/>
  <c r="E48" i="4"/>
  <c r="D47" i="3"/>
  <c r="E101" i="1"/>
  <c r="C101" i="1"/>
  <c r="E46" i="6"/>
  <c r="E49" i="6" s="1"/>
  <c r="E51" i="6" s="1"/>
  <c r="E53" i="6" s="1"/>
  <c r="B49" i="6"/>
  <c r="B51" i="6" s="1"/>
  <c r="B53" i="6" s="1"/>
  <c r="F101" i="1" l="1"/>
  <c r="D102" i="1"/>
  <c r="D103" i="1" s="1"/>
  <c r="C102" i="1"/>
  <c r="C103" i="1" s="1"/>
  <c r="E102" i="1"/>
  <c r="E103" i="1" s="1"/>
  <c r="F102" i="1"/>
  <c r="F48" i="4"/>
  <c r="F49" i="3"/>
  <c r="D49" i="3" s="1"/>
  <c r="F103" i="1" l="1"/>
  <c r="F50" i="3"/>
  <c r="D50" i="3" s="1"/>
  <c r="F51" i="3" l="1"/>
  <c r="D51" i="3" s="1"/>
  <c r="F52" i="3" l="1"/>
  <c r="D52" i="3" s="1"/>
  <c r="F53" i="3" l="1"/>
  <c r="D53" i="3" s="1"/>
  <c r="F54" i="3" l="1"/>
  <c r="D54" i="3" s="1"/>
  <c r="F55" i="3" l="1"/>
  <c r="D55" i="3" s="1"/>
  <c r="F56" i="3" l="1"/>
  <c r="D56" i="3" s="1"/>
  <c r="F57" i="3" l="1"/>
  <c r="D57" i="3" s="1"/>
  <c r="F58" i="3" l="1"/>
  <c r="D58" i="3" s="1"/>
  <c r="F59" i="3" l="1"/>
  <c r="D59" i="3" s="1"/>
  <c r="B17" i="3"/>
  <c r="C48" i="3"/>
  <c r="A48" i="3" s="1"/>
  <c r="A47" i="3"/>
  <c r="J14" i="1"/>
  <c r="F23" i="4" s="1"/>
  <c r="I14" i="1"/>
  <c r="E23" i="4" s="1"/>
  <c r="H14" i="1"/>
  <c r="D23" i="4" s="1"/>
  <c r="G14" i="1"/>
  <c r="C23" i="4" s="1"/>
  <c r="B23" i="4"/>
  <c r="B25" i="4" l="1"/>
  <c r="C22" i="4"/>
  <c r="C25" i="4"/>
  <c r="D22" i="4"/>
  <c r="D25" i="4"/>
  <c r="E22" i="4"/>
  <c r="E25" i="4"/>
  <c r="F22" i="4"/>
  <c r="F25" i="4"/>
  <c r="B22" i="4"/>
  <c r="C42" i="4"/>
  <c r="B18" i="4"/>
  <c r="C18" i="4"/>
  <c r="D18" i="4"/>
  <c r="E18" i="4"/>
  <c r="F18" i="4"/>
  <c r="B20" i="4"/>
  <c r="C20" i="4" s="1"/>
  <c r="D20" i="4" s="1"/>
  <c r="E20" i="4" s="1"/>
  <c r="F20" i="4" s="1"/>
  <c r="C77" i="1"/>
  <c r="B17" i="4"/>
  <c r="C17" i="4" s="1"/>
  <c r="D17" i="4" s="1"/>
  <c r="E17" i="4" s="1"/>
  <c r="F17" i="4" s="1"/>
  <c r="B19" i="4"/>
  <c r="C19" i="4" s="1"/>
  <c r="D19" i="4" s="1"/>
  <c r="E19" i="4" s="1"/>
  <c r="F19" i="4" s="1"/>
  <c r="C26" i="4"/>
  <c r="D26" i="4" s="1"/>
  <c r="E26" i="4" s="1"/>
  <c r="F26" i="4" s="1"/>
  <c r="C12" i="4"/>
  <c r="D12" i="4"/>
  <c r="E12" i="4"/>
  <c r="F12" i="4"/>
  <c r="B12" i="4"/>
  <c r="F60" i="3"/>
  <c r="D60" i="3" s="1"/>
  <c r="C49" i="3"/>
  <c r="B42" i="4" l="1"/>
  <c r="D11" i="4"/>
  <c r="D43" i="4" s="1"/>
  <c r="B35" i="3"/>
  <c r="B37" i="3" s="1"/>
  <c r="G93" i="1"/>
  <c r="G92" i="1"/>
  <c r="B10" i="4"/>
  <c r="E42" i="4"/>
  <c r="F42" i="4"/>
  <c r="D42" i="4"/>
  <c r="E35" i="3"/>
  <c r="E37" i="3" s="1"/>
  <c r="F35" i="3"/>
  <c r="F37" i="3" s="1"/>
  <c r="D35" i="3"/>
  <c r="D37" i="3" s="1"/>
  <c r="B11" i="4"/>
  <c r="F11" i="4"/>
  <c r="F43" i="4" s="1"/>
  <c r="E11" i="4"/>
  <c r="E43" i="4" s="1"/>
  <c r="C11" i="4"/>
  <c r="C43" i="4" s="1"/>
  <c r="C35" i="3"/>
  <c r="C37" i="3" s="1"/>
  <c r="D10" i="4"/>
  <c r="E10" i="4"/>
  <c r="F10" i="4"/>
  <c r="C10" i="4"/>
  <c r="B34" i="3"/>
  <c r="B36" i="3" s="1"/>
  <c r="C34" i="3"/>
  <c r="C36" i="3" s="1"/>
  <c r="F34" i="3"/>
  <c r="F36" i="3" s="1"/>
  <c r="D34" i="3"/>
  <c r="D36" i="3" s="1"/>
  <c r="E34" i="3"/>
  <c r="E36" i="3" s="1"/>
  <c r="E77" i="1"/>
  <c r="E84" i="1" s="1"/>
  <c r="F61" i="3"/>
  <c r="D61" i="3" s="1"/>
  <c r="C50" i="3"/>
  <c r="A49" i="3"/>
  <c r="F14" i="4" l="1"/>
  <c r="F68" i="4" s="1"/>
  <c r="G94" i="1"/>
  <c r="E14" i="4"/>
  <c r="E68" i="4" s="1"/>
  <c r="C14" i="4"/>
  <c r="C68" i="4" s="1"/>
  <c r="B43" i="4"/>
  <c r="B14" i="4"/>
  <c r="B68" i="4" s="1"/>
  <c r="D14" i="4"/>
  <c r="D68" i="4" s="1"/>
  <c r="B38" i="3"/>
  <c r="B41" i="4" s="1"/>
  <c r="F38" i="3"/>
  <c r="F41" i="4" s="1"/>
  <c r="E38" i="3"/>
  <c r="E41" i="4" s="1"/>
  <c r="D38" i="3"/>
  <c r="D41" i="4" s="1"/>
  <c r="C38" i="3"/>
  <c r="C41" i="4" s="1"/>
  <c r="D92" i="1"/>
  <c r="E92" i="1"/>
  <c r="B11" i="5"/>
  <c r="D93" i="1"/>
  <c r="D60" i="4" s="1"/>
  <c r="F92" i="1"/>
  <c r="E93" i="1"/>
  <c r="E60" i="4" s="1"/>
  <c r="C92" i="1"/>
  <c r="F93" i="1"/>
  <c r="F60" i="4" s="1"/>
  <c r="B22" i="5"/>
  <c r="B28" i="5" s="1"/>
  <c r="C93" i="1"/>
  <c r="C60" i="4" s="1"/>
  <c r="D61" i="4"/>
  <c r="E61" i="4"/>
  <c r="F61" i="4"/>
  <c r="C61" i="4"/>
  <c r="F62" i="3"/>
  <c r="D62" i="3" s="1"/>
  <c r="A50" i="3"/>
  <c r="C51" i="3"/>
  <c r="C62" i="4" l="1"/>
  <c r="C70" i="4" s="1"/>
  <c r="F62" i="4"/>
  <c r="F70" i="4" s="1"/>
  <c r="E94" i="1"/>
  <c r="E62" i="4"/>
  <c r="E70" i="4" s="1"/>
  <c r="D62" i="4"/>
  <c r="D70" i="4" s="1"/>
  <c r="F94" i="1"/>
  <c r="C94" i="1"/>
  <c r="F63" i="3"/>
  <c r="D63" i="3" s="1"/>
  <c r="C52" i="3"/>
  <c r="A51" i="3"/>
  <c r="B9" i="6"/>
  <c r="B13" i="6" s="1"/>
  <c r="B28" i="6" s="1"/>
  <c r="C25" i="5" l="1"/>
  <c r="C28" i="5" s="1"/>
  <c r="E25" i="5"/>
  <c r="E28" i="5" s="1"/>
  <c r="F25" i="5"/>
  <c r="F28" i="5" s="1"/>
  <c r="F64" i="3"/>
  <c r="D64" i="3" s="1"/>
  <c r="A52" i="3"/>
  <c r="C53" i="3"/>
  <c r="C9" i="6"/>
  <c r="C13" i="6" s="1"/>
  <c r="C28" i="6" s="1"/>
  <c r="F65" i="3" l="1"/>
  <c r="D65" i="3" s="1"/>
  <c r="A53" i="3"/>
  <c r="C54" i="3"/>
  <c r="D9" i="6"/>
  <c r="D13" i="6" s="1"/>
  <c r="D28" i="6" s="1"/>
  <c r="F66" i="3" l="1"/>
  <c r="D66" i="3" s="1"/>
  <c r="C55" i="3"/>
  <c r="A54" i="3"/>
  <c r="E9" i="6" l="1"/>
  <c r="E13" i="6" s="1"/>
  <c r="E28" i="6" s="1"/>
  <c r="F67" i="3"/>
  <c r="D67" i="3" s="1"/>
  <c r="C56" i="3"/>
  <c r="A55" i="3"/>
  <c r="F68" i="3" l="1"/>
  <c r="D68" i="3" s="1"/>
  <c r="A56" i="3"/>
  <c r="C57" i="3"/>
  <c r="F69" i="3" l="1"/>
  <c r="D69" i="3" s="1"/>
  <c r="A57" i="3"/>
  <c r="C58" i="3"/>
  <c r="F70" i="3" l="1"/>
  <c r="D70" i="3" s="1"/>
  <c r="C59" i="3"/>
  <c r="A58" i="3"/>
  <c r="F71" i="3" l="1"/>
  <c r="D71" i="3" s="1"/>
  <c r="C60" i="3"/>
  <c r="A59" i="3"/>
  <c r="F72" i="3" l="1"/>
  <c r="D72" i="3" s="1"/>
  <c r="A60" i="3"/>
  <c r="C61" i="3"/>
  <c r="F73" i="3" l="1"/>
  <c r="D73" i="3" s="1"/>
  <c r="A61" i="3"/>
  <c r="C62" i="3"/>
  <c r="F74" i="3" l="1"/>
  <c r="D74" i="3" s="1"/>
  <c r="C63" i="3"/>
  <c r="A62" i="3"/>
  <c r="F75" i="3" l="1"/>
  <c r="D75" i="3" s="1"/>
  <c r="C64" i="3"/>
  <c r="A63" i="3"/>
  <c r="F76" i="3" l="1"/>
  <c r="D76" i="3" s="1"/>
  <c r="A64" i="3"/>
  <c r="C65" i="3"/>
  <c r="F77" i="3" l="1"/>
  <c r="D77" i="3" s="1"/>
  <c r="A65" i="3"/>
  <c r="C66" i="3"/>
  <c r="F78" i="3" l="1"/>
  <c r="D78" i="3" s="1"/>
  <c r="C67" i="3"/>
  <c r="A66" i="3"/>
  <c r="F79" i="3" l="1"/>
  <c r="D79" i="3" s="1"/>
  <c r="C68" i="3"/>
  <c r="A67" i="3"/>
  <c r="F80" i="3" l="1"/>
  <c r="D80" i="3" s="1"/>
  <c r="A68" i="3"/>
  <c r="C69" i="3"/>
  <c r="F81" i="3" l="1"/>
  <c r="D81" i="3" s="1"/>
  <c r="A69" i="3"/>
  <c r="C70" i="3"/>
  <c r="F82" i="3" l="1"/>
  <c r="D82" i="3" s="1"/>
  <c r="C71" i="3"/>
  <c r="A70" i="3"/>
  <c r="F83" i="3" l="1"/>
  <c r="D83" i="3" s="1"/>
  <c r="C72" i="3"/>
  <c r="A71" i="3"/>
  <c r="F84" i="3" l="1"/>
  <c r="D84" i="3" s="1"/>
  <c r="A72" i="3"/>
  <c r="C73" i="3"/>
  <c r="F85" i="3" l="1"/>
  <c r="D85" i="3" s="1"/>
  <c r="A73" i="3"/>
  <c r="C74" i="3"/>
  <c r="F86" i="3" l="1"/>
  <c r="D86" i="3" s="1"/>
  <c r="C75" i="3"/>
  <c r="A74" i="3"/>
  <c r="F87" i="3" l="1"/>
  <c r="D87" i="3" s="1"/>
  <c r="C76" i="3"/>
  <c r="A75" i="3"/>
  <c r="F88" i="3" l="1"/>
  <c r="D88" i="3" s="1"/>
  <c r="C77" i="3"/>
  <c r="A76" i="3"/>
  <c r="F89" i="3" l="1"/>
  <c r="D89" i="3" s="1"/>
  <c r="A77" i="3"/>
  <c r="C78" i="3"/>
  <c r="F90" i="3" l="1"/>
  <c r="D90" i="3" s="1"/>
  <c r="C79" i="3"/>
  <c r="A78" i="3"/>
  <c r="F91" i="3" l="1"/>
  <c r="D91" i="3" s="1"/>
  <c r="C80" i="3"/>
  <c r="A79" i="3"/>
  <c r="F92" i="3" l="1"/>
  <c r="D92" i="3" s="1"/>
  <c r="C81" i="3"/>
  <c r="A80" i="3"/>
  <c r="F93" i="3" l="1"/>
  <c r="D93" i="3" s="1"/>
  <c r="A81" i="3"/>
  <c r="C82" i="3"/>
  <c r="F94" i="3" l="1"/>
  <c r="D94" i="3" s="1"/>
  <c r="C83" i="3"/>
  <c r="A82" i="3"/>
  <c r="F95" i="3" l="1"/>
  <c r="D95" i="3" s="1"/>
  <c r="C84" i="3"/>
  <c r="A83" i="3"/>
  <c r="F96" i="3" l="1"/>
  <c r="D96" i="3" s="1"/>
  <c r="A84" i="3"/>
  <c r="C85" i="3"/>
  <c r="F97" i="3" l="1"/>
  <c r="D97" i="3" s="1"/>
  <c r="C86" i="3"/>
  <c r="A85" i="3"/>
  <c r="F98" i="3" l="1"/>
  <c r="D98" i="3" s="1"/>
  <c r="C87" i="3"/>
  <c r="A86" i="3"/>
  <c r="F99" i="3" l="1"/>
  <c r="D99" i="3" s="1"/>
  <c r="A87" i="3"/>
  <c r="C88" i="3"/>
  <c r="F100" i="3" l="1"/>
  <c r="D100" i="3" s="1"/>
  <c r="A88" i="3"/>
  <c r="C89" i="3"/>
  <c r="F101" i="3" l="1"/>
  <c r="D101" i="3" s="1"/>
  <c r="C90" i="3"/>
  <c r="A89" i="3"/>
  <c r="F102" i="3" l="1"/>
  <c r="D102" i="3" s="1"/>
  <c r="C91" i="3"/>
  <c r="A90" i="3"/>
  <c r="F103" i="3" l="1"/>
  <c r="D103" i="3" s="1"/>
  <c r="C92" i="3"/>
  <c r="A91" i="3"/>
  <c r="F104" i="3" l="1"/>
  <c r="D104" i="3" s="1"/>
  <c r="A92" i="3"/>
  <c r="C93" i="3"/>
  <c r="F105" i="3" l="1"/>
  <c r="D105" i="3" s="1"/>
  <c r="A93" i="3"/>
  <c r="C94" i="3"/>
  <c r="F106" i="3" l="1"/>
  <c r="D106" i="3" s="1"/>
  <c r="C95" i="3"/>
  <c r="A94" i="3"/>
  <c r="F107" i="3" l="1"/>
  <c r="D107" i="3" s="1"/>
  <c r="C96" i="3"/>
  <c r="A95" i="3"/>
  <c r="F108" i="3" l="1"/>
  <c r="D108" i="3" s="1"/>
  <c r="A96" i="3"/>
  <c r="C97" i="3"/>
  <c r="F109" i="3" l="1"/>
  <c r="D109" i="3" s="1"/>
  <c r="A97" i="3"/>
  <c r="C98" i="3"/>
  <c r="F110" i="3" l="1"/>
  <c r="D110" i="3" s="1"/>
  <c r="C99" i="3"/>
  <c r="A98" i="3"/>
  <c r="F111" i="3" l="1"/>
  <c r="D111" i="3" s="1"/>
  <c r="A99" i="3"/>
  <c r="C100" i="3"/>
  <c r="F112" i="3" l="1"/>
  <c r="D112" i="3" s="1"/>
  <c r="A100" i="3"/>
  <c r="C101" i="3"/>
  <c r="F113" i="3" l="1"/>
  <c r="D113" i="3" s="1"/>
  <c r="C102" i="3"/>
  <c r="A101" i="3"/>
  <c r="F114" i="3" l="1"/>
  <c r="D114" i="3" s="1"/>
  <c r="C103" i="3"/>
  <c r="A102" i="3"/>
  <c r="F115" i="3" l="1"/>
  <c r="D115" i="3" s="1"/>
  <c r="A103" i="3"/>
  <c r="C104" i="3"/>
  <c r="F116" i="3" l="1"/>
  <c r="D116" i="3" s="1"/>
  <c r="A104" i="3"/>
  <c r="C105" i="3"/>
  <c r="F117" i="3" l="1"/>
  <c r="D117" i="3" s="1"/>
  <c r="C106" i="3"/>
  <c r="A105" i="3"/>
  <c r="F118" i="3" l="1"/>
  <c r="D118" i="3" s="1"/>
  <c r="C107" i="3"/>
  <c r="A106" i="3"/>
  <c r="F119" i="3" l="1"/>
  <c r="D119" i="3" s="1"/>
  <c r="C108" i="3"/>
  <c r="A107" i="3"/>
  <c r="F120" i="3" l="1"/>
  <c r="D120" i="3" s="1"/>
  <c r="A108" i="3"/>
  <c r="C109" i="3"/>
  <c r="F121" i="3" l="1"/>
  <c r="D121" i="3" s="1"/>
  <c r="A109" i="3"/>
  <c r="C110" i="3"/>
  <c r="F122" i="3" l="1"/>
  <c r="D122" i="3" s="1"/>
  <c r="C111" i="3"/>
  <c r="A110" i="3"/>
  <c r="F123" i="3" l="1"/>
  <c r="D123" i="3" s="1"/>
  <c r="C112" i="3"/>
  <c r="A111" i="3"/>
  <c r="F124" i="3" l="1"/>
  <c r="D124" i="3" s="1"/>
  <c r="A112" i="3"/>
  <c r="C113" i="3"/>
  <c r="F125" i="3" l="1"/>
  <c r="D125" i="3" s="1"/>
  <c r="A113" i="3"/>
  <c r="C114" i="3"/>
  <c r="F126" i="3" l="1"/>
  <c r="D126" i="3" s="1"/>
  <c r="C115" i="3"/>
  <c r="A114" i="3"/>
  <c r="F127" i="3" l="1"/>
  <c r="D127" i="3" s="1"/>
  <c r="C116" i="3"/>
  <c r="A115" i="3"/>
  <c r="F128" i="3" l="1"/>
  <c r="D128" i="3" s="1"/>
  <c r="A116" i="3"/>
  <c r="C117" i="3"/>
  <c r="F129" i="3" l="1"/>
  <c r="D129" i="3" s="1"/>
  <c r="C118" i="3"/>
  <c r="A117" i="3"/>
  <c r="F130" i="3" l="1"/>
  <c r="D130" i="3" s="1"/>
  <c r="C119" i="3"/>
  <c r="A118" i="3"/>
  <c r="F131" i="3" l="1"/>
  <c r="D131" i="3" s="1"/>
  <c r="A119" i="3"/>
  <c r="C120" i="3"/>
  <c r="F132" i="3" l="1"/>
  <c r="D132" i="3" s="1"/>
  <c r="A120" i="3"/>
  <c r="C121" i="3"/>
  <c r="F133" i="3" l="1"/>
  <c r="D133" i="3" s="1"/>
  <c r="C122" i="3"/>
  <c r="A121" i="3"/>
  <c r="F134" i="3" l="1"/>
  <c r="D134" i="3" s="1"/>
  <c r="C123" i="3"/>
  <c r="A122" i="3"/>
  <c r="F135" i="3" l="1"/>
  <c r="D135" i="3" s="1"/>
  <c r="C124" i="3"/>
  <c r="A123" i="3"/>
  <c r="F136" i="3" l="1"/>
  <c r="D136" i="3" s="1"/>
  <c r="A124" i="3"/>
  <c r="C125" i="3"/>
  <c r="F137" i="3" l="1"/>
  <c r="D137" i="3" s="1"/>
  <c r="A125" i="3"/>
  <c r="C126" i="3"/>
  <c r="F138" i="3" l="1"/>
  <c r="D138" i="3" s="1"/>
  <c r="C127" i="3"/>
  <c r="A126" i="3"/>
  <c r="F139" i="3" l="1"/>
  <c r="D139" i="3" s="1"/>
  <c r="C128" i="3"/>
  <c r="A127" i="3"/>
  <c r="F140" i="3" l="1"/>
  <c r="D140" i="3" s="1"/>
  <c r="A128" i="3"/>
  <c r="C129" i="3"/>
  <c r="F141" i="3" l="1"/>
  <c r="D141" i="3" s="1"/>
  <c r="A129" i="3"/>
  <c r="C130" i="3"/>
  <c r="F142" i="3" l="1"/>
  <c r="D142" i="3" s="1"/>
  <c r="C131" i="3"/>
  <c r="A130" i="3"/>
  <c r="F143" i="3" l="1"/>
  <c r="D143" i="3" s="1"/>
  <c r="C132" i="3"/>
  <c r="A131" i="3"/>
  <c r="F144" i="3" l="1"/>
  <c r="D144" i="3" s="1"/>
  <c r="A132" i="3"/>
  <c r="C133" i="3"/>
  <c r="F145" i="3" l="1"/>
  <c r="D145" i="3" s="1"/>
  <c r="C134" i="3"/>
  <c r="A133" i="3"/>
  <c r="F146" i="3" l="1"/>
  <c r="D146" i="3" s="1"/>
  <c r="C135" i="3"/>
  <c r="A134" i="3"/>
  <c r="F147" i="3" l="1"/>
  <c r="D147" i="3" s="1"/>
  <c r="A135" i="3"/>
  <c r="C136" i="3"/>
  <c r="F148" i="3" l="1"/>
  <c r="D148" i="3" s="1"/>
  <c r="A136" i="3"/>
  <c r="C137" i="3"/>
  <c r="F149" i="3" l="1"/>
  <c r="D149" i="3" s="1"/>
  <c r="C138" i="3"/>
  <c r="A137" i="3"/>
  <c r="F150" i="3" l="1"/>
  <c r="D150" i="3" s="1"/>
  <c r="C139" i="3"/>
  <c r="A138" i="3"/>
  <c r="F151" i="3" l="1"/>
  <c r="D151" i="3" s="1"/>
  <c r="C140" i="3"/>
  <c r="A139" i="3"/>
  <c r="F152" i="3" l="1"/>
  <c r="D152" i="3" s="1"/>
  <c r="A140" i="3"/>
  <c r="C141" i="3"/>
  <c r="F153" i="3" l="1"/>
  <c r="D153" i="3" s="1"/>
  <c r="A141" i="3"/>
  <c r="C142" i="3"/>
  <c r="F154" i="3" l="1"/>
  <c r="D154" i="3" s="1"/>
  <c r="C143" i="3"/>
  <c r="A142" i="3"/>
  <c r="F155" i="3" l="1"/>
  <c r="D155" i="3" s="1"/>
  <c r="C144" i="3"/>
  <c r="A143" i="3"/>
  <c r="F156" i="3" l="1"/>
  <c r="D156" i="3" s="1"/>
  <c r="A144" i="3"/>
  <c r="C145" i="3"/>
  <c r="F157" i="3" l="1"/>
  <c r="D157" i="3" s="1"/>
  <c r="C146" i="3"/>
  <c r="A145" i="3"/>
  <c r="F158" i="3" l="1"/>
  <c r="D158" i="3" s="1"/>
  <c r="C147" i="3"/>
  <c r="A146" i="3"/>
  <c r="F159" i="3" l="1"/>
  <c r="D159" i="3" s="1"/>
  <c r="C148" i="3"/>
  <c r="A147" i="3"/>
  <c r="F160" i="3" l="1"/>
  <c r="D160" i="3" s="1"/>
  <c r="A148" i="3"/>
  <c r="C149" i="3"/>
  <c r="F161" i="3" l="1"/>
  <c r="D161" i="3" s="1"/>
  <c r="C150" i="3"/>
  <c r="A149" i="3"/>
  <c r="F162" i="3" l="1"/>
  <c r="D162" i="3" s="1"/>
  <c r="C151" i="3"/>
  <c r="A150" i="3"/>
  <c r="F163" i="3" l="1"/>
  <c r="D163" i="3" s="1"/>
  <c r="C152" i="3"/>
  <c r="A151" i="3"/>
  <c r="F164" i="3" l="1"/>
  <c r="D164" i="3" s="1"/>
  <c r="A152" i="3"/>
  <c r="C153" i="3"/>
  <c r="F165" i="3" l="1"/>
  <c r="D165" i="3" s="1"/>
  <c r="C154" i="3"/>
  <c r="A153" i="3"/>
  <c r="F166" i="3" l="1"/>
  <c r="D166" i="3" s="1"/>
  <c r="C155" i="3"/>
  <c r="A154" i="3"/>
  <c r="F167" i="3" l="1"/>
  <c r="D167" i="3" s="1"/>
  <c r="C156" i="3"/>
  <c r="A155" i="3"/>
  <c r="F168" i="3" l="1"/>
  <c r="D168" i="3" s="1"/>
  <c r="A156" i="3"/>
  <c r="C157" i="3"/>
  <c r="F169" i="3" l="1"/>
  <c r="D169" i="3" s="1"/>
  <c r="C158" i="3"/>
  <c r="A157" i="3"/>
  <c r="F170" i="3" l="1"/>
  <c r="D170" i="3" s="1"/>
  <c r="C159" i="3"/>
  <c r="A158" i="3"/>
  <c r="F171" i="3" l="1"/>
  <c r="D171" i="3" s="1"/>
  <c r="C160" i="3"/>
  <c r="A159" i="3"/>
  <c r="F172" i="3" l="1"/>
  <c r="D172" i="3" s="1"/>
  <c r="A160" i="3"/>
  <c r="C161" i="3"/>
  <c r="F173" i="3" l="1"/>
  <c r="D173" i="3" s="1"/>
  <c r="A161" i="3"/>
  <c r="C162" i="3"/>
  <c r="F174" i="3" l="1"/>
  <c r="D174" i="3" s="1"/>
  <c r="C163" i="3"/>
  <c r="A162" i="3"/>
  <c r="F175" i="3" l="1"/>
  <c r="D175" i="3" s="1"/>
  <c r="A163" i="3"/>
  <c r="C164" i="3"/>
  <c r="F176" i="3" l="1"/>
  <c r="D176" i="3" s="1"/>
  <c r="A164" i="3"/>
  <c r="C165" i="3"/>
  <c r="F177" i="3" l="1"/>
  <c r="D177" i="3" s="1"/>
  <c r="C166" i="3"/>
  <c r="A165" i="3"/>
  <c r="F178" i="3" l="1"/>
  <c r="D178" i="3" s="1"/>
  <c r="C167" i="3"/>
  <c r="A166" i="3"/>
  <c r="F179" i="3" l="1"/>
  <c r="D179" i="3" s="1"/>
  <c r="A167" i="3"/>
  <c r="C168" i="3"/>
  <c r="F180" i="3" l="1"/>
  <c r="D180" i="3" s="1"/>
  <c r="A168" i="3"/>
  <c r="C169" i="3"/>
  <c r="F181" i="3" l="1"/>
  <c r="D181" i="3" s="1"/>
  <c r="C170" i="3"/>
  <c r="A169" i="3"/>
  <c r="F182" i="3" l="1"/>
  <c r="D182" i="3" s="1"/>
  <c r="C171" i="3"/>
  <c r="A170" i="3"/>
  <c r="F183" i="3" l="1"/>
  <c r="D183" i="3" s="1"/>
  <c r="C172" i="3"/>
  <c r="A171" i="3"/>
  <c r="F184" i="3" l="1"/>
  <c r="D184" i="3" s="1"/>
  <c r="A172" i="3"/>
  <c r="C173" i="3"/>
  <c r="F185" i="3" l="1"/>
  <c r="D185" i="3" s="1"/>
  <c r="A173" i="3"/>
  <c r="C174" i="3"/>
  <c r="F186" i="3" l="1"/>
  <c r="D186" i="3" s="1"/>
  <c r="C175" i="3"/>
  <c r="A174" i="3"/>
  <c r="F187" i="3" l="1"/>
  <c r="D187" i="3" s="1"/>
  <c r="C176" i="3"/>
  <c r="A175" i="3"/>
  <c r="F188" i="3" l="1"/>
  <c r="D188" i="3" s="1"/>
  <c r="A176" i="3"/>
  <c r="C177" i="3"/>
  <c r="F189" i="3" l="1"/>
  <c r="D189" i="3" s="1"/>
  <c r="C178" i="3"/>
  <c r="A177" i="3"/>
  <c r="F190" i="3" l="1"/>
  <c r="D190" i="3" s="1"/>
  <c r="C179" i="3"/>
  <c r="A178" i="3"/>
  <c r="F191" i="3" l="1"/>
  <c r="D191" i="3" s="1"/>
  <c r="C180" i="3"/>
  <c r="A179" i="3"/>
  <c r="F192" i="3" l="1"/>
  <c r="D192" i="3" s="1"/>
  <c r="A180" i="3"/>
  <c r="C181" i="3"/>
  <c r="F193" i="3" l="1"/>
  <c r="D193" i="3" s="1"/>
  <c r="C182" i="3"/>
  <c r="A181" i="3"/>
  <c r="F194" i="3" l="1"/>
  <c r="D194" i="3" s="1"/>
  <c r="C183" i="3"/>
  <c r="A182" i="3"/>
  <c r="F195" i="3" l="1"/>
  <c r="D195" i="3" s="1"/>
  <c r="C184" i="3"/>
  <c r="A183" i="3"/>
  <c r="F196" i="3" l="1"/>
  <c r="D196" i="3" s="1"/>
  <c r="A184" i="3"/>
  <c r="C185" i="3"/>
  <c r="F197" i="3" l="1"/>
  <c r="D197" i="3" s="1"/>
  <c r="C186" i="3"/>
  <c r="A185" i="3"/>
  <c r="F198" i="3" l="1"/>
  <c r="D198" i="3" s="1"/>
  <c r="C187" i="3"/>
  <c r="A186" i="3"/>
  <c r="F199" i="3" l="1"/>
  <c r="D199" i="3" s="1"/>
  <c r="C188" i="3"/>
  <c r="A187" i="3"/>
  <c r="F200" i="3" l="1"/>
  <c r="D200" i="3" s="1"/>
  <c r="A188" i="3"/>
  <c r="C189" i="3"/>
  <c r="F201" i="3" l="1"/>
  <c r="D201" i="3" s="1"/>
  <c r="C190" i="3"/>
  <c r="A189" i="3"/>
  <c r="F202" i="3" l="1"/>
  <c r="D202" i="3" s="1"/>
  <c r="C191" i="3"/>
  <c r="A190" i="3"/>
  <c r="F203" i="3" l="1"/>
  <c r="D203" i="3" s="1"/>
  <c r="C192" i="3"/>
  <c r="A191" i="3"/>
  <c r="F204" i="3" l="1"/>
  <c r="D204" i="3" s="1"/>
  <c r="A192" i="3"/>
  <c r="C193" i="3"/>
  <c r="F205" i="3" l="1"/>
  <c r="D205" i="3" s="1"/>
  <c r="A193" i="3"/>
  <c r="C194" i="3"/>
  <c r="F206" i="3" l="1"/>
  <c r="D206" i="3" s="1"/>
  <c r="C195" i="3"/>
  <c r="A194" i="3"/>
  <c r="F207" i="3" l="1"/>
  <c r="D207" i="3" s="1"/>
  <c r="C196" i="3"/>
  <c r="A195" i="3"/>
  <c r="F208" i="3" l="1"/>
  <c r="D208" i="3" s="1"/>
  <c r="A196" i="3"/>
  <c r="C197" i="3"/>
  <c r="F209" i="3" l="1"/>
  <c r="D209" i="3" s="1"/>
  <c r="C198" i="3"/>
  <c r="A197" i="3"/>
  <c r="F210" i="3" l="1"/>
  <c r="D210" i="3" s="1"/>
  <c r="C199" i="3"/>
  <c r="A198" i="3"/>
  <c r="F211" i="3" l="1"/>
  <c r="D211" i="3" s="1"/>
  <c r="A199" i="3"/>
  <c r="C200" i="3"/>
  <c r="F212" i="3" l="1"/>
  <c r="D212" i="3" s="1"/>
  <c r="A200" i="3"/>
  <c r="C201" i="3"/>
  <c r="F213" i="3" l="1"/>
  <c r="D213" i="3" s="1"/>
  <c r="C202" i="3"/>
  <c r="A201" i="3"/>
  <c r="F214" i="3" l="1"/>
  <c r="D214" i="3" s="1"/>
  <c r="C203" i="3"/>
  <c r="A202" i="3"/>
  <c r="F215" i="3" l="1"/>
  <c r="D215" i="3" s="1"/>
  <c r="C204" i="3"/>
  <c r="A203" i="3"/>
  <c r="F216" i="3" l="1"/>
  <c r="D216" i="3" s="1"/>
  <c r="A204" i="3"/>
  <c r="C205" i="3"/>
  <c r="F217" i="3" l="1"/>
  <c r="D217" i="3" s="1"/>
  <c r="A205" i="3"/>
  <c r="C206" i="3"/>
  <c r="F218" i="3" l="1"/>
  <c r="D218" i="3" s="1"/>
  <c r="C207" i="3"/>
  <c r="A206" i="3"/>
  <c r="F219" i="3" l="1"/>
  <c r="D219" i="3" s="1"/>
  <c r="C208" i="3"/>
  <c r="A207" i="3"/>
  <c r="F220" i="3" l="1"/>
  <c r="D220" i="3" s="1"/>
  <c r="A208" i="3"/>
  <c r="C209" i="3"/>
  <c r="F221" i="3" l="1"/>
  <c r="D221" i="3" s="1"/>
  <c r="C210" i="3"/>
  <c r="A209" i="3"/>
  <c r="F222" i="3" l="1"/>
  <c r="D222" i="3" s="1"/>
  <c r="C211" i="3"/>
  <c r="A210" i="3"/>
  <c r="F223" i="3" l="1"/>
  <c r="D223" i="3" s="1"/>
  <c r="C212" i="3"/>
  <c r="A211" i="3"/>
  <c r="F224" i="3" l="1"/>
  <c r="D224" i="3" s="1"/>
  <c r="A212" i="3"/>
  <c r="C213" i="3"/>
  <c r="F225" i="3" l="1"/>
  <c r="D225" i="3" s="1"/>
  <c r="C214" i="3"/>
  <c r="A213" i="3"/>
  <c r="F226" i="3" l="1"/>
  <c r="D226" i="3" s="1"/>
  <c r="C215" i="3"/>
  <c r="A214" i="3"/>
  <c r="F227" i="3" l="1"/>
  <c r="D227" i="3" s="1"/>
  <c r="C216" i="3"/>
  <c r="A215" i="3"/>
  <c r="F228" i="3" l="1"/>
  <c r="D228" i="3" s="1"/>
  <c r="A216" i="3"/>
  <c r="C217" i="3"/>
  <c r="F229" i="3" l="1"/>
  <c r="D229" i="3" s="1"/>
  <c r="C218" i="3"/>
  <c r="A217" i="3"/>
  <c r="F230" i="3" l="1"/>
  <c r="D230" i="3" s="1"/>
  <c r="C219" i="3"/>
  <c r="A218" i="3"/>
  <c r="F231" i="3" l="1"/>
  <c r="D231" i="3" s="1"/>
  <c r="C220" i="3"/>
  <c r="A219" i="3"/>
  <c r="F232" i="3" l="1"/>
  <c r="D232" i="3" s="1"/>
  <c r="A220" i="3"/>
  <c r="C221" i="3"/>
  <c r="F233" i="3" l="1"/>
  <c r="D233" i="3" s="1"/>
  <c r="C222" i="3"/>
  <c r="A221" i="3"/>
  <c r="F234" i="3" l="1"/>
  <c r="D234" i="3" s="1"/>
  <c r="C223" i="3"/>
  <c r="A222" i="3"/>
  <c r="F235" i="3" l="1"/>
  <c r="D235" i="3" s="1"/>
  <c r="C224" i="3"/>
  <c r="A223" i="3"/>
  <c r="F236" i="3" l="1"/>
  <c r="D236" i="3" s="1"/>
  <c r="A224" i="3"/>
  <c r="C225" i="3"/>
  <c r="F237" i="3" l="1"/>
  <c r="D237" i="3" s="1"/>
  <c r="A225" i="3"/>
  <c r="C226" i="3"/>
  <c r="F238" i="3" l="1"/>
  <c r="D238" i="3" s="1"/>
  <c r="C227" i="3"/>
  <c r="A226" i="3"/>
  <c r="F239" i="3" l="1"/>
  <c r="D239" i="3" s="1"/>
  <c r="C228" i="3"/>
  <c r="A227" i="3"/>
  <c r="F240" i="3" l="1"/>
  <c r="D240" i="3" s="1"/>
  <c r="A228" i="3"/>
  <c r="C229" i="3"/>
  <c r="F241" i="3" l="1"/>
  <c r="D241" i="3" s="1"/>
  <c r="C230" i="3"/>
  <c r="A229" i="3"/>
  <c r="F242" i="3" l="1"/>
  <c r="D242" i="3" s="1"/>
  <c r="C231" i="3"/>
  <c r="A230" i="3"/>
  <c r="F243" i="3" l="1"/>
  <c r="D243" i="3" s="1"/>
  <c r="A231" i="3"/>
  <c r="C232" i="3"/>
  <c r="F244" i="3" l="1"/>
  <c r="D244" i="3" s="1"/>
  <c r="A232" i="3"/>
  <c r="C233" i="3"/>
  <c r="F245" i="3" l="1"/>
  <c r="D245" i="3" s="1"/>
  <c r="C234" i="3"/>
  <c r="A233" i="3"/>
  <c r="F246" i="3" l="1"/>
  <c r="D246" i="3" s="1"/>
  <c r="C235" i="3"/>
  <c r="A234" i="3"/>
  <c r="F247" i="3" l="1"/>
  <c r="D247" i="3" s="1"/>
  <c r="C236" i="3"/>
  <c r="A235" i="3"/>
  <c r="F248" i="3" l="1"/>
  <c r="D248" i="3" s="1"/>
  <c r="A236" i="3"/>
  <c r="C237" i="3"/>
  <c r="F249" i="3" l="1"/>
  <c r="D249" i="3" s="1"/>
  <c r="A237" i="3"/>
  <c r="C238" i="3"/>
  <c r="F250" i="3" l="1"/>
  <c r="D250" i="3" s="1"/>
  <c r="C239" i="3"/>
  <c r="A238" i="3"/>
  <c r="F251" i="3" l="1"/>
  <c r="D251" i="3" s="1"/>
  <c r="C240" i="3"/>
  <c r="A239" i="3"/>
  <c r="F252" i="3" l="1"/>
  <c r="D252" i="3" s="1"/>
  <c r="A240" i="3"/>
  <c r="C241" i="3"/>
  <c r="F253" i="3" l="1"/>
  <c r="D253" i="3" s="1"/>
  <c r="C242" i="3"/>
  <c r="A241" i="3"/>
  <c r="F254" i="3" l="1"/>
  <c r="D254" i="3" s="1"/>
  <c r="C243" i="3"/>
  <c r="A242" i="3"/>
  <c r="F255" i="3" l="1"/>
  <c r="D255" i="3" s="1"/>
  <c r="C244" i="3"/>
  <c r="A243" i="3"/>
  <c r="F256" i="3" l="1"/>
  <c r="D256" i="3" s="1"/>
  <c r="A244" i="3"/>
  <c r="C245" i="3"/>
  <c r="F257" i="3" l="1"/>
  <c r="D257" i="3" s="1"/>
  <c r="C246" i="3"/>
  <c r="A245" i="3"/>
  <c r="F258" i="3" l="1"/>
  <c r="D258" i="3" s="1"/>
  <c r="C247" i="3"/>
  <c r="A246" i="3"/>
  <c r="F259" i="3" l="1"/>
  <c r="D259" i="3" s="1"/>
  <c r="C248" i="3"/>
  <c r="A247" i="3"/>
  <c r="F260" i="3" l="1"/>
  <c r="D260" i="3" s="1"/>
  <c r="A248" i="3"/>
  <c r="C249" i="3"/>
  <c r="F261" i="3" l="1"/>
  <c r="D261" i="3" s="1"/>
  <c r="C250" i="3"/>
  <c r="A249" i="3"/>
  <c r="F262" i="3" l="1"/>
  <c r="D262" i="3" s="1"/>
  <c r="C251" i="3"/>
  <c r="A250" i="3"/>
  <c r="F263" i="3" l="1"/>
  <c r="D263" i="3" s="1"/>
  <c r="C252" i="3"/>
  <c r="A251" i="3"/>
  <c r="F264" i="3" l="1"/>
  <c r="D264" i="3" s="1"/>
  <c r="A252" i="3"/>
  <c r="C253" i="3"/>
  <c r="F265" i="3" l="1"/>
  <c r="D265" i="3" s="1"/>
  <c r="C254" i="3"/>
  <c r="A253" i="3"/>
  <c r="F266" i="3" l="1"/>
  <c r="D266" i="3" s="1"/>
  <c r="C255" i="3"/>
  <c r="A254" i="3"/>
  <c r="F267" i="3" l="1"/>
  <c r="D267" i="3" s="1"/>
  <c r="C256" i="3"/>
  <c r="A255" i="3"/>
  <c r="F268" i="3" l="1"/>
  <c r="D268" i="3" s="1"/>
  <c r="A256" i="3"/>
  <c r="C257" i="3"/>
  <c r="F269" i="3" l="1"/>
  <c r="D269" i="3" s="1"/>
  <c r="A257" i="3"/>
  <c r="C258" i="3"/>
  <c r="F270" i="3" l="1"/>
  <c r="D270" i="3" s="1"/>
  <c r="C259" i="3"/>
  <c r="A258" i="3"/>
  <c r="F271" i="3" l="1"/>
  <c r="D271" i="3" s="1"/>
  <c r="A259" i="3"/>
  <c r="C260" i="3"/>
  <c r="F272" i="3" l="1"/>
  <c r="D272" i="3" s="1"/>
  <c r="A260" i="3"/>
  <c r="C261" i="3"/>
  <c r="F273" i="3" l="1"/>
  <c r="D273" i="3" s="1"/>
  <c r="C262" i="3"/>
  <c r="A261" i="3"/>
  <c r="F274" i="3" l="1"/>
  <c r="D274" i="3" s="1"/>
  <c r="C263" i="3"/>
  <c r="A262" i="3"/>
  <c r="F275" i="3" l="1"/>
  <c r="D275" i="3" s="1"/>
  <c r="A263" i="3"/>
  <c r="C264" i="3"/>
  <c r="F276" i="3" l="1"/>
  <c r="D276" i="3" s="1"/>
  <c r="A264" i="3"/>
  <c r="C265" i="3"/>
  <c r="F277" i="3" l="1"/>
  <c r="D277" i="3" s="1"/>
  <c r="C266" i="3"/>
  <c r="A265" i="3"/>
  <c r="F278" i="3" l="1"/>
  <c r="D278" i="3" s="1"/>
  <c r="C267" i="3"/>
  <c r="A266" i="3"/>
  <c r="F279" i="3" l="1"/>
  <c r="D279" i="3" s="1"/>
  <c r="C268" i="3"/>
  <c r="A267" i="3"/>
  <c r="F280" i="3" l="1"/>
  <c r="D280" i="3" s="1"/>
  <c r="A268" i="3"/>
  <c r="C269" i="3"/>
  <c r="F281" i="3" l="1"/>
  <c r="D281" i="3" s="1"/>
  <c r="A269" i="3"/>
  <c r="C270" i="3"/>
  <c r="F282" i="3" l="1"/>
  <c r="D282" i="3" s="1"/>
  <c r="C271" i="3"/>
  <c r="A270" i="3"/>
  <c r="F283" i="3" l="1"/>
  <c r="D283" i="3" s="1"/>
  <c r="C272" i="3"/>
  <c r="A271" i="3"/>
  <c r="F284" i="3" l="1"/>
  <c r="D284" i="3" s="1"/>
  <c r="A272" i="3"/>
  <c r="C273" i="3"/>
  <c r="F285" i="3" l="1"/>
  <c r="D285" i="3" s="1"/>
  <c r="C274" i="3"/>
  <c r="A273" i="3"/>
  <c r="F286" i="3" l="1"/>
  <c r="D286" i="3" s="1"/>
  <c r="C275" i="3"/>
  <c r="A274" i="3"/>
  <c r="F287" i="3" l="1"/>
  <c r="D287" i="3" s="1"/>
  <c r="C276" i="3"/>
  <c r="A275" i="3"/>
  <c r="F288" i="3" l="1"/>
  <c r="D288" i="3" s="1"/>
  <c r="A276" i="3"/>
  <c r="C277" i="3"/>
  <c r="F289" i="3" l="1"/>
  <c r="D289" i="3" s="1"/>
  <c r="C278" i="3"/>
  <c r="A277" i="3"/>
  <c r="F290" i="3" l="1"/>
  <c r="D290" i="3" s="1"/>
  <c r="C279" i="3"/>
  <c r="A278" i="3"/>
  <c r="F291" i="3" l="1"/>
  <c r="D291" i="3" s="1"/>
  <c r="C280" i="3"/>
  <c r="A279" i="3"/>
  <c r="F292" i="3" l="1"/>
  <c r="D292" i="3" s="1"/>
  <c r="A280" i="3"/>
  <c r="C281" i="3"/>
  <c r="F293" i="3" l="1"/>
  <c r="D293" i="3" s="1"/>
  <c r="C282" i="3"/>
  <c r="A281" i="3"/>
  <c r="F294" i="3" l="1"/>
  <c r="D294" i="3" s="1"/>
  <c r="C283" i="3"/>
  <c r="A282" i="3"/>
  <c r="F295" i="3" l="1"/>
  <c r="D295" i="3" s="1"/>
  <c r="C284" i="3"/>
  <c r="A283" i="3"/>
  <c r="F296" i="3" l="1"/>
  <c r="D296" i="3" s="1"/>
  <c r="A284" i="3"/>
  <c r="C285" i="3"/>
  <c r="F297" i="3" l="1"/>
  <c r="D297" i="3" s="1"/>
  <c r="C286" i="3"/>
  <c r="A285" i="3"/>
  <c r="F298" i="3" l="1"/>
  <c r="D298" i="3" s="1"/>
  <c r="C287" i="3"/>
  <c r="A286" i="3"/>
  <c r="F299" i="3" l="1"/>
  <c r="D299" i="3" s="1"/>
  <c r="C288" i="3"/>
  <c r="A287" i="3"/>
  <c r="F300" i="3" l="1"/>
  <c r="D300" i="3" s="1"/>
  <c r="A288" i="3"/>
  <c r="C289" i="3"/>
  <c r="F301" i="3" l="1"/>
  <c r="D301" i="3" s="1"/>
  <c r="A289" i="3"/>
  <c r="C290" i="3"/>
  <c r="F302" i="3" l="1"/>
  <c r="D302" i="3" s="1"/>
  <c r="C291" i="3"/>
  <c r="A290" i="3"/>
  <c r="F303" i="3" l="1"/>
  <c r="D303" i="3" s="1"/>
  <c r="C292" i="3"/>
  <c r="A291" i="3"/>
  <c r="F304" i="3" l="1"/>
  <c r="D304" i="3" s="1"/>
  <c r="A292" i="3"/>
  <c r="C293" i="3"/>
  <c r="F305" i="3" l="1"/>
  <c r="D305" i="3" s="1"/>
  <c r="C294" i="3"/>
  <c r="A293" i="3"/>
  <c r="F306" i="3" l="1"/>
  <c r="D306" i="3" s="1"/>
  <c r="C295" i="3"/>
  <c r="A294" i="3"/>
  <c r="F307" i="3" l="1"/>
  <c r="D307" i="3" s="1"/>
  <c r="A295" i="3"/>
  <c r="C296" i="3"/>
  <c r="F308" i="3" l="1"/>
  <c r="D308" i="3" s="1"/>
  <c r="A296" i="3"/>
  <c r="C297" i="3"/>
  <c r="F309" i="3" l="1"/>
  <c r="D309" i="3" s="1"/>
  <c r="C298" i="3"/>
  <c r="A297" i="3"/>
  <c r="F310" i="3" l="1"/>
  <c r="D310" i="3" s="1"/>
  <c r="C299" i="3"/>
  <c r="A298" i="3"/>
  <c r="F311" i="3" l="1"/>
  <c r="D311" i="3" s="1"/>
  <c r="C300" i="3"/>
  <c r="A299" i="3"/>
  <c r="F312" i="3" l="1"/>
  <c r="D312" i="3" s="1"/>
  <c r="A300" i="3"/>
  <c r="C301" i="3"/>
  <c r="F313" i="3" l="1"/>
  <c r="D313" i="3" s="1"/>
  <c r="A301" i="3"/>
  <c r="C302" i="3"/>
  <c r="F314" i="3" l="1"/>
  <c r="D314" i="3" s="1"/>
  <c r="C303" i="3"/>
  <c r="A302" i="3"/>
  <c r="F315" i="3" l="1"/>
  <c r="D315" i="3" s="1"/>
  <c r="C304" i="3"/>
  <c r="A303" i="3"/>
  <c r="F316" i="3" l="1"/>
  <c r="D316" i="3" s="1"/>
  <c r="A304" i="3"/>
  <c r="C305" i="3"/>
  <c r="F317" i="3" l="1"/>
  <c r="D317" i="3" s="1"/>
  <c r="C306" i="3"/>
  <c r="A305" i="3"/>
  <c r="F318" i="3" l="1"/>
  <c r="D318" i="3" s="1"/>
  <c r="C307" i="3"/>
  <c r="A306" i="3"/>
  <c r="F319" i="3" l="1"/>
  <c r="D319" i="3" s="1"/>
  <c r="C308" i="3"/>
  <c r="A307" i="3"/>
  <c r="F320" i="3" l="1"/>
  <c r="D320" i="3" s="1"/>
  <c r="A308" i="3"/>
  <c r="C309" i="3"/>
  <c r="F321" i="3" l="1"/>
  <c r="D321" i="3" s="1"/>
  <c r="C310" i="3"/>
  <c r="A309" i="3"/>
  <c r="F322" i="3" l="1"/>
  <c r="D322" i="3" s="1"/>
  <c r="C311" i="3"/>
  <c r="A310" i="3"/>
  <c r="F323" i="3" l="1"/>
  <c r="D323" i="3" s="1"/>
  <c r="C312" i="3"/>
  <c r="A311" i="3"/>
  <c r="F324" i="3" l="1"/>
  <c r="D324" i="3" s="1"/>
  <c r="A312" i="3"/>
  <c r="C313" i="3"/>
  <c r="F325" i="3" l="1"/>
  <c r="D325" i="3" s="1"/>
  <c r="C314" i="3"/>
  <c r="A313" i="3"/>
  <c r="F326" i="3" l="1"/>
  <c r="D326" i="3" s="1"/>
  <c r="C315" i="3"/>
  <c r="A314" i="3"/>
  <c r="F327" i="3" l="1"/>
  <c r="D327" i="3" s="1"/>
  <c r="A315" i="3"/>
  <c r="C316" i="3"/>
  <c r="F328" i="3" l="1"/>
  <c r="D328" i="3" s="1"/>
  <c r="A316" i="3"/>
  <c r="C317" i="3"/>
  <c r="F329" i="3" l="1"/>
  <c r="D329" i="3" s="1"/>
  <c r="C318" i="3"/>
  <c r="A317" i="3"/>
  <c r="F330" i="3" l="1"/>
  <c r="D330" i="3" s="1"/>
  <c r="C319" i="3"/>
  <c r="A318" i="3"/>
  <c r="F331" i="3" l="1"/>
  <c r="D331" i="3" s="1"/>
  <c r="C320" i="3"/>
  <c r="A319" i="3"/>
  <c r="F332" i="3" l="1"/>
  <c r="D332" i="3" s="1"/>
  <c r="A320" i="3"/>
  <c r="C321" i="3"/>
  <c r="F333" i="3" l="1"/>
  <c r="D333" i="3" s="1"/>
  <c r="A321" i="3"/>
  <c r="C322" i="3"/>
  <c r="F334" i="3" l="1"/>
  <c r="D334" i="3" s="1"/>
  <c r="C323" i="3"/>
  <c r="A322" i="3"/>
  <c r="F335" i="3" l="1"/>
  <c r="D335" i="3" s="1"/>
  <c r="A323" i="3"/>
  <c r="C324" i="3"/>
  <c r="F336" i="3" l="1"/>
  <c r="D336" i="3" s="1"/>
  <c r="A324" i="3"/>
  <c r="C325" i="3"/>
  <c r="F337" i="3" l="1"/>
  <c r="D337" i="3" s="1"/>
  <c r="C326" i="3"/>
  <c r="A325" i="3"/>
  <c r="F338" i="3" l="1"/>
  <c r="D338" i="3" s="1"/>
  <c r="C327" i="3"/>
  <c r="A326" i="3"/>
  <c r="F339" i="3" l="1"/>
  <c r="D339" i="3" s="1"/>
  <c r="A327" i="3"/>
  <c r="C328" i="3"/>
  <c r="F340" i="3" l="1"/>
  <c r="D340" i="3" s="1"/>
  <c r="A328" i="3"/>
  <c r="C329" i="3"/>
  <c r="F341" i="3" l="1"/>
  <c r="D341" i="3" s="1"/>
  <c r="C330" i="3"/>
  <c r="A329" i="3"/>
  <c r="F342" i="3" l="1"/>
  <c r="D342" i="3" s="1"/>
  <c r="C331" i="3"/>
  <c r="A330" i="3"/>
  <c r="F343" i="3" l="1"/>
  <c r="D343" i="3" s="1"/>
  <c r="C332" i="3"/>
  <c r="A331" i="3"/>
  <c r="F344" i="3" l="1"/>
  <c r="D344" i="3" s="1"/>
  <c r="A332" i="3"/>
  <c r="C333" i="3"/>
  <c r="F345" i="3" l="1"/>
  <c r="D345" i="3" s="1"/>
  <c r="A333" i="3"/>
  <c r="C334" i="3"/>
  <c r="F346" i="3" l="1"/>
  <c r="D346" i="3" s="1"/>
  <c r="C335" i="3"/>
  <c r="A334" i="3"/>
  <c r="F347" i="3" l="1"/>
  <c r="D347" i="3" s="1"/>
  <c r="C336" i="3"/>
  <c r="A335" i="3"/>
  <c r="F348" i="3" l="1"/>
  <c r="D348" i="3" s="1"/>
  <c r="A336" i="3"/>
  <c r="C337" i="3"/>
  <c r="F349" i="3" l="1"/>
  <c r="D349" i="3" s="1"/>
  <c r="C338" i="3"/>
  <c r="A337" i="3"/>
  <c r="F350" i="3" l="1"/>
  <c r="D350" i="3" s="1"/>
  <c r="C339" i="3"/>
  <c r="A338" i="3"/>
  <c r="F351" i="3" l="1"/>
  <c r="D351" i="3" s="1"/>
  <c r="C340" i="3"/>
  <c r="A339" i="3"/>
  <c r="F352" i="3" l="1"/>
  <c r="D352" i="3" s="1"/>
  <c r="A340" i="3"/>
  <c r="C341" i="3"/>
  <c r="F353" i="3" l="1"/>
  <c r="D353" i="3" s="1"/>
  <c r="C342" i="3"/>
  <c r="A341" i="3"/>
  <c r="F354" i="3" l="1"/>
  <c r="D354" i="3" s="1"/>
  <c r="C343" i="3"/>
  <c r="A342" i="3"/>
  <c r="F355" i="3" l="1"/>
  <c r="D355" i="3" s="1"/>
  <c r="C344" i="3"/>
  <c r="A343" i="3"/>
  <c r="F356" i="3" l="1"/>
  <c r="D356" i="3" s="1"/>
  <c r="A344" i="3"/>
  <c r="C345" i="3"/>
  <c r="F357" i="3" l="1"/>
  <c r="D357" i="3" s="1"/>
  <c r="C346" i="3"/>
  <c r="A345" i="3"/>
  <c r="F358" i="3" l="1"/>
  <c r="D358" i="3" s="1"/>
  <c r="C347" i="3"/>
  <c r="A346" i="3"/>
  <c r="F359" i="3" l="1"/>
  <c r="D359" i="3" s="1"/>
  <c r="C348" i="3"/>
  <c r="A347" i="3"/>
  <c r="F360" i="3" l="1"/>
  <c r="D360" i="3" s="1"/>
  <c r="A348" i="3"/>
  <c r="C349" i="3"/>
  <c r="F361" i="3" l="1"/>
  <c r="D361" i="3" s="1"/>
  <c r="C350" i="3"/>
  <c r="A349" i="3"/>
  <c r="F362" i="3" l="1"/>
  <c r="D362" i="3" s="1"/>
  <c r="C351" i="3"/>
  <c r="A350" i="3"/>
  <c r="F363" i="3" l="1"/>
  <c r="D363" i="3" s="1"/>
  <c r="C352" i="3"/>
  <c r="A351" i="3"/>
  <c r="F364" i="3" l="1"/>
  <c r="D364" i="3" s="1"/>
  <c r="A352" i="3"/>
  <c r="C353" i="3"/>
  <c r="F365" i="3" l="1"/>
  <c r="D365" i="3" s="1"/>
  <c r="A353" i="3"/>
  <c r="C354" i="3"/>
  <c r="F366" i="3" l="1"/>
  <c r="D366" i="3" s="1"/>
  <c r="C355" i="3"/>
  <c r="A354" i="3"/>
  <c r="F367" i="3" l="1"/>
  <c r="D367" i="3" s="1"/>
  <c r="C356" i="3"/>
  <c r="A355" i="3"/>
  <c r="F368" i="3" l="1"/>
  <c r="D368" i="3" s="1"/>
  <c r="A356" i="3"/>
  <c r="C357" i="3"/>
  <c r="F369" i="3" l="1"/>
  <c r="D369" i="3" s="1"/>
  <c r="C358" i="3"/>
  <c r="A357" i="3"/>
  <c r="F370" i="3" l="1"/>
  <c r="D370" i="3" s="1"/>
  <c r="C359" i="3"/>
  <c r="A358" i="3"/>
  <c r="F371" i="3" l="1"/>
  <c r="D371" i="3" s="1"/>
  <c r="A359" i="3"/>
  <c r="C360" i="3"/>
  <c r="F372" i="3" l="1"/>
  <c r="D372" i="3" s="1"/>
  <c r="A360" i="3"/>
  <c r="C361" i="3"/>
  <c r="F373" i="3" l="1"/>
  <c r="D373" i="3" s="1"/>
  <c r="C362" i="3"/>
  <c r="A361" i="3"/>
  <c r="F374" i="3" l="1"/>
  <c r="D374" i="3" s="1"/>
  <c r="C363" i="3"/>
  <c r="A362" i="3"/>
  <c r="F375" i="3" l="1"/>
  <c r="D375" i="3" s="1"/>
  <c r="C364" i="3"/>
  <c r="A363" i="3"/>
  <c r="F376" i="3" l="1"/>
  <c r="D376" i="3" s="1"/>
  <c r="A364" i="3"/>
  <c r="C365" i="3"/>
  <c r="F377" i="3" l="1"/>
  <c r="D377" i="3" s="1"/>
  <c r="A365" i="3"/>
  <c r="C366" i="3"/>
  <c r="F378" i="3" l="1"/>
  <c r="D378" i="3" s="1"/>
  <c r="C367" i="3"/>
  <c r="A366" i="3"/>
  <c r="F379" i="3" l="1"/>
  <c r="D379" i="3" s="1"/>
  <c r="C368" i="3"/>
  <c r="A367" i="3"/>
  <c r="F380" i="3" l="1"/>
  <c r="D380" i="3" s="1"/>
  <c r="A368" i="3"/>
  <c r="C369" i="3"/>
  <c r="F381" i="3" l="1"/>
  <c r="D381" i="3" s="1"/>
  <c r="C370" i="3"/>
  <c r="A369" i="3"/>
  <c r="F382" i="3" l="1"/>
  <c r="D382" i="3" s="1"/>
  <c r="C371" i="3"/>
  <c r="A370" i="3"/>
  <c r="F383" i="3" l="1"/>
  <c r="D383" i="3" s="1"/>
  <c r="C372" i="3"/>
  <c r="A371" i="3"/>
  <c r="F384" i="3" l="1"/>
  <c r="D384" i="3" s="1"/>
  <c r="A372" i="3"/>
  <c r="C373" i="3"/>
  <c r="F385" i="3" l="1"/>
  <c r="D385" i="3" s="1"/>
  <c r="C374" i="3"/>
  <c r="A373" i="3"/>
  <c r="F386" i="3" l="1"/>
  <c r="D386" i="3" s="1"/>
  <c r="C375" i="3"/>
  <c r="A374" i="3"/>
  <c r="F387" i="3" l="1"/>
  <c r="D387" i="3" s="1"/>
  <c r="C376" i="3"/>
  <c r="A375" i="3"/>
  <c r="F388" i="3" l="1"/>
  <c r="D388" i="3" s="1"/>
  <c r="A376" i="3"/>
  <c r="C377" i="3"/>
  <c r="F389" i="3" l="1"/>
  <c r="D389" i="3" s="1"/>
  <c r="C378" i="3"/>
  <c r="A377" i="3"/>
  <c r="F390" i="3" l="1"/>
  <c r="D390" i="3" s="1"/>
  <c r="C379" i="3"/>
  <c r="A378" i="3"/>
  <c r="F391" i="3" l="1"/>
  <c r="D391" i="3" s="1"/>
  <c r="C380" i="3"/>
  <c r="A379" i="3"/>
  <c r="F392" i="3" l="1"/>
  <c r="D392" i="3" s="1"/>
  <c r="A380" i="3"/>
  <c r="C381" i="3"/>
  <c r="F393" i="3" l="1"/>
  <c r="D393" i="3" s="1"/>
  <c r="A381" i="3"/>
  <c r="C382" i="3"/>
  <c r="F394" i="3" l="1"/>
  <c r="D394" i="3" s="1"/>
  <c r="C383" i="3"/>
  <c r="A382" i="3"/>
  <c r="F395" i="3" l="1"/>
  <c r="D395" i="3" s="1"/>
  <c r="C384" i="3"/>
  <c r="A383" i="3"/>
  <c r="F396" i="3" l="1"/>
  <c r="D396" i="3" s="1"/>
  <c r="A384" i="3"/>
  <c r="C385" i="3"/>
  <c r="F397" i="3" l="1"/>
  <c r="D397" i="3" s="1"/>
  <c r="A385" i="3"/>
  <c r="C386" i="3"/>
  <c r="F398" i="3" l="1"/>
  <c r="D398" i="3" s="1"/>
  <c r="C387" i="3"/>
  <c r="A386" i="3"/>
  <c r="F399" i="3" l="1"/>
  <c r="D399" i="3" s="1"/>
  <c r="C388" i="3"/>
  <c r="A387" i="3"/>
  <c r="F400" i="3" l="1"/>
  <c r="D400" i="3" s="1"/>
  <c r="A388" i="3"/>
  <c r="C389" i="3"/>
  <c r="F401" i="3" l="1"/>
  <c r="D401" i="3" s="1"/>
  <c r="C390" i="3"/>
  <c r="A389" i="3"/>
  <c r="F402" i="3" l="1"/>
  <c r="D402" i="3" s="1"/>
  <c r="C391" i="3"/>
  <c r="A390" i="3"/>
  <c r="F403" i="3" l="1"/>
  <c r="D403" i="3" s="1"/>
  <c r="A391" i="3"/>
  <c r="C392" i="3"/>
  <c r="F404" i="3" l="1"/>
  <c r="D404" i="3" s="1"/>
  <c r="A392" i="3"/>
  <c r="C393" i="3"/>
  <c r="F405" i="3" l="1"/>
  <c r="D405" i="3" s="1"/>
  <c r="C394" i="3"/>
  <c r="A393" i="3"/>
  <c r="F406" i="3" l="1"/>
  <c r="D406" i="3" s="1"/>
  <c r="C395" i="3"/>
  <c r="A394" i="3"/>
  <c r="F407" i="3" l="1"/>
  <c r="D407" i="3" s="1"/>
  <c r="C396" i="3"/>
  <c r="A395" i="3"/>
  <c r="F408" i="3" l="1"/>
  <c r="D408" i="3" s="1"/>
  <c r="A396" i="3"/>
  <c r="C397" i="3"/>
  <c r="F409" i="3" l="1"/>
  <c r="D409" i="3" s="1"/>
  <c r="A397" i="3"/>
  <c r="C398" i="3"/>
  <c r="F410" i="3" l="1"/>
  <c r="D410" i="3" s="1"/>
  <c r="C399" i="3"/>
  <c r="A398" i="3"/>
  <c r="F411" i="3" l="1"/>
  <c r="D411" i="3" s="1"/>
  <c r="C400" i="3"/>
  <c r="A399" i="3"/>
  <c r="F412" i="3" l="1"/>
  <c r="D412" i="3" s="1"/>
  <c r="A400" i="3"/>
  <c r="C401" i="3"/>
  <c r="C11" i="3" l="1"/>
  <c r="C25" i="3" s="1"/>
  <c r="C402" i="3"/>
  <c r="A401" i="3"/>
  <c r="H17" i="3" l="1"/>
  <c r="I17" i="3" s="1"/>
  <c r="H16" i="3"/>
  <c r="I16" i="3" s="1"/>
  <c r="J16" i="3" s="1"/>
  <c r="C12" i="3"/>
  <c r="C26" i="3"/>
  <c r="C403" i="3"/>
  <c r="A402" i="3"/>
  <c r="H18" i="3" l="1"/>
  <c r="C404" i="3"/>
  <c r="A403" i="3"/>
  <c r="A404" i="3" l="1"/>
  <c r="C405" i="3"/>
  <c r="C406" i="3" l="1"/>
  <c r="A405" i="3"/>
  <c r="C407" i="3" l="1"/>
  <c r="A406" i="3"/>
  <c r="C408" i="3" l="1"/>
  <c r="A407" i="3"/>
  <c r="A408" i="3" l="1"/>
  <c r="C409" i="3"/>
  <c r="C410" i="3" l="1"/>
  <c r="A409" i="3"/>
  <c r="C411" i="3" l="1"/>
  <c r="A410" i="3"/>
  <c r="C412" i="3" l="1"/>
  <c r="A412" i="3" s="1"/>
  <c r="A411" i="3"/>
  <c r="B11" i="3" l="1"/>
  <c r="B25" i="3" s="1"/>
  <c r="B26" i="3" s="1"/>
  <c r="B12" i="3" l="1"/>
  <c r="D17" i="3"/>
  <c r="E17" i="3" s="1"/>
  <c r="F17" i="3" s="1"/>
  <c r="D16" i="3"/>
  <c r="E16" i="3" s="1"/>
  <c r="F16" i="3" l="1"/>
  <c r="F18" i="3" s="1"/>
  <c r="E18" i="3"/>
  <c r="J17" i="3"/>
  <c r="B24" i="4" s="1"/>
  <c r="D24" i="4"/>
  <c r="F24" i="4"/>
  <c r="C47" i="4"/>
  <c r="C57" i="4" s="1"/>
  <c r="D47" i="4"/>
  <c r="D57" i="4" s="1"/>
  <c r="F47" i="4"/>
  <c r="F57" i="4" s="1"/>
  <c r="B47" i="4"/>
  <c r="B57" i="4" s="1"/>
  <c r="E47" i="4"/>
  <c r="E57" i="4" s="1"/>
  <c r="D18" i="3"/>
  <c r="E24" i="4" l="1"/>
  <c r="E21" i="4"/>
  <c r="F21" i="4"/>
  <c r="C21" i="4"/>
  <c r="D21" i="4"/>
  <c r="B21" i="4"/>
  <c r="C24" i="4"/>
  <c r="I18" i="3" l="1"/>
  <c r="J18" i="3" l="1"/>
  <c r="E32" i="4"/>
  <c r="F32" i="4"/>
  <c r="D32" i="4"/>
  <c r="B32" i="4"/>
  <c r="C32" i="4"/>
  <c r="D34" i="4" l="1"/>
  <c r="D64" i="4" s="1"/>
  <c r="D13" i="5" s="1"/>
  <c r="D16" i="5" s="1"/>
  <c r="D69" i="4"/>
  <c r="D72" i="4" s="1"/>
  <c r="C69" i="4"/>
  <c r="C72" i="4" s="1"/>
  <c r="C34" i="4"/>
  <c r="F34" i="4"/>
  <c r="F64" i="4" s="1"/>
  <c r="F13" i="5" s="1"/>
  <c r="F16" i="5" s="1"/>
  <c r="F30" i="5" s="1"/>
  <c r="F69" i="4"/>
  <c r="F72" i="4" s="1"/>
  <c r="B34" i="4"/>
  <c r="B64" i="4" s="1"/>
  <c r="B13" i="5" s="1"/>
  <c r="B16" i="5" s="1"/>
  <c r="B30" i="5" s="1"/>
  <c r="B31" i="5" s="1"/>
  <c r="C8" i="5" s="1"/>
  <c r="B69" i="4"/>
  <c r="B72" i="4" s="1"/>
  <c r="E34" i="4"/>
  <c r="E64" i="4" s="1"/>
  <c r="E13" i="5" s="1"/>
  <c r="E16" i="5" s="1"/>
  <c r="E30" i="5" s="1"/>
  <c r="E69" i="4"/>
  <c r="E72" i="4" s="1"/>
  <c r="C64" i="4" l="1"/>
  <c r="C13" i="5" s="1"/>
  <c r="C16" i="5" s="1"/>
  <c r="C30" i="5" s="1"/>
  <c r="C31" i="5" s="1"/>
  <c r="D8" i="5" s="1"/>
  <c r="D94" i="1" l="1"/>
  <c r="D25" i="5" l="1"/>
  <c r="D28" i="5" s="1"/>
  <c r="D30" i="5" l="1"/>
  <c r="D31" i="5" s="1"/>
  <c r="E8" i="5" s="1"/>
  <c r="E31" i="5" s="1"/>
  <c r="F8" i="5" s="1"/>
  <c r="F31" i="5" s="1"/>
</calcChain>
</file>

<file path=xl/sharedStrings.xml><?xml version="1.0" encoding="utf-8"?>
<sst xmlns="http://schemas.openxmlformats.org/spreadsheetml/2006/main" count="323" uniqueCount="261">
  <si>
    <t>Days of Winter Feeding</t>
  </si>
  <si>
    <t>Hay Cost, $/bale</t>
  </si>
  <si>
    <t>Bale weight, lb</t>
  </si>
  <si>
    <t>Hay Cost, $/head/year</t>
  </si>
  <si>
    <t>Vet/Meds</t>
  </si>
  <si>
    <t>Hay</t>
  </si>
  <si>
    <t>Mineral Supplement</t>
  </si>
  <si>
    <t>Feed</t>
  </si>
  <si>
    <t>Feed Cost, $/ton</t>
  </si>
  <si>
    <t>Feed Cost, $/head/year</t>
  </si>
  <si>
    <t>Hay Fed per head per day, lbs</t>
  </si>
  <si>
    <t>Feed Fed per head per day, lbs</t>
  </si>
  <si>
    <t>Rigorous Management</t>
  </si>
  <si>
    <t>ADG</t>
  </si>
  <si>
    <t>Feed, % body weight</t>
  </si>
  <si>
    <t>Item</t>
  </si>
  <si>
    <t>$/ton</t>
  </si>
  <si>
    <t>% ration</t>
  </si>
  <si>
    <t>Average Feed/Head/Day, lb</t>
  </si>
  <si>
    <t>Feed $/Head/Day</t>
  </si>
  <si>
    <t>Average Feed/Head/Day</t>
  </si>
  <si>
    <t>Days Fed</t>
  </si>
  <si>
    <t>Total</t>
  </si>
  <si>
    <t>Feeding Day</t>
  </si>
  <si>
    <t>Daily Weight</t>
  </si>
  <si>
    <t>Wean</t>
  </si>
  <si>
    <t>Feed $/Head</t>
  </si>
  <si>
    <t>Water</t>
  </si>
  <si>
    <t>Water Cost, $/1000 gallons</t>
  </si>
  <si>
    <t>Water, gallons per year per mature sheep</t>
  </si>
  <si>
    <t>Water Cost, $/year</t>
  </si>
  <si>
    <t>$/mile</t>
  </si>
  <si>
    <t>Hauling Costs</t>
  </si>
  <si>
    <t>Animals per load</t>
  </si>
  <si>
    <t>Electric</t>
  </si>
  <si>
    <t>Fence Charger Operation</t>
  </si>
  <si>
    <t>Marketing Costs per head (insurance/checkoff)</t>
  </si>
  <si>
    <t>Marketing Costs per head, % gross sales</t>
  </si>
  <si>
    <t>Age when Sold</t>
  </si>
  <si>
    <t>harvest/sale weight, lb</t>
  </si>
  <si>
    <t>*Scroll down for daily feed requirements</t>
  </si>
  <si>
    <t>Lamb Water/Day, gallons</t>
  </si>
  <si>
    <t>*Daily Feed Requirements</t>
  </si>
  <si>
    <t>Income Statement TEMPLATE</t>
  </si>
  <si>
    <t>Note: Highlighted cells contain formulas.  Do not input data into these cells.</t>
  </si>
  <si>
    <t>Income</t>
  </si>
  <si>
    <t>Total Sales Income</t>
  </si>
  <si>
    <t>Cost of Goods Sold</t>
  </si>
  <si>
    <t>Plant Labor</t>
  </si>
  <si>
    <t>Plant Payroll Expenses</t>
  </si>
  <si>
    <t>Plant Utilities</t>
  </si>
  <si>
    <t>Supplies</t>
  </si>
  <si>
    <t>Workers Comp Insurance</t>
  </si>
  <si>
    <t>Gross Margin</t>
  </si>
  <si>
    <t>Other Operating Income</t>
  </si>
  <si>
    <t>Miscellaneous Income</t>
  </si>
  <si>
    <t>Total Other Income</t>
  </si>
  <si>
    <t>Operating Expenses</t>
  </si>
  <si>
    <t>Fuel/Oil</t>
  </si>
  <si>
    <t>Insurance</t>
  </si>
  <si>
    <t>Licenses and Permits</t>
  </si>
  <si>
    <t>Office Utilities</t>
  </si>
  <si>
    <t>Payroll Expenses</t>
  </si>
  <si>
    <t>Postage</t>
  </si>
  <si>
    <t>Professional Fees</t>
  </si>
  <si>
    <t>Repair &amp; Maintenance</t>
  </si>
  <si>
    <t>Salary &amp; Wages</t>
  </si>
  <si>
    <t>Subscriptions and Dues</t>
  </si>
  <si>
    <t>Travel Expenses</t>
  </si>
  <si>
    <t>Total Operating Expenses</t>
  </si>
  <si>
    <t>Other Expenses</t>
  </si>
  <si>
    <t>Interest Expense</t>
  </si>
  <si>
    <t>Depreciation Expense</t>
  </si>
  <si>
    <t>Total Other Expenses</t>
  </si>
  <si>
    <t>Net Income Before Taxes</t>
  </si>
  <si>
    <t>Summary</t>
  </si>
  <si>
    <t>COGS &amp; Op Expenses</t>
  </si>
  <si>
    <t>Taxes</t>
  </si>
  <si>
    <t>Net Income</t>
  </si>
  <si>
    <t>Cash Flow Statement TEMPLATE</t>
  </si>
  <si>
    <t>as of December 31, 2015</t>
  </si>
  <si>
    <t>Note: Highlighted Cells are formulas.  DO NOT Input data into cells.</t>
  </si>
  <si>
    <t>Beginning Cash Balance</t>
  </si>
  <si>
    <t>Source of Funds</t>
  </si>
  <si>
    <t>Grants</t>
  </si>
  <si>
    <t>Loans</t>
  </si>
  <si>
    <t>Lines of Credit</t>
  </si>
  <si>
    <t>Net Income Before Taxes (Less Depreciation &amp; Interest Expense)</t>
  </si>
  <si>
    <t>Owner Investment</t>
  </si>
  <si>
    <t>Other Sources</t>
  </si>
  <si>
    <t>Total Source of Funds</t>
  </si>
  <si>
    <t>Use of Funds</t>
  </si>
  <si>
    <t>Auto Payments</t>
  </si>
  <si>
    <t>Building</t>
  </si>
  <si>
    <t>Equipment</t>
  </si>
  <si>
    <t>Land &amp; Site Preparation</t>
  </si>
  <si>
    <t>Line of Credit payments</t>
  </si>
  <si>
    <t>Loan Payments</t>
  </si>
  <si>
    <t>Pre-Development</t>
  </si>
  <si>
    <t>Owner's Draw</t>
  </si>
  <si>
    <t>Total Use of Funds</t>
  </si>
  <si>
    <t>Funds Generated</t>
  </si>
  <si>
    <t>Ending Cash Balance</t>
  </si>
  <si>
    <t>Balance Sheet TEMPLATE</t>
  </si>
  <si>
    <t>ASSETS</t>
  </si>
  <si>
    <t>YEAR 0</t>
  </si>
  <si>
    <t>YEAR 1</t>
  </si>
  <si>
    <t>YEAR 2</t>
  </si>
  <si>
    <t>YEAR 3</t>
  </si>
  <si>
    <t>Current Assets</t>
  </si>
  <si>
    <t>Cash</t>
  </si>
  <si>
    <t>Accounts Receivable</t>
  </si>
  <si>
    <t>Inventory</t>
  </si>
  <si>
    <t>Notes Receivable</t>
  </si>
  <si>
    <t>Total Current Assets</t>
  </si>
  <si>
    <t>Fixed Assets</t>
  </si>
  <si>
    <t>Automobile(s)</t>
  </si>
  <si>
    <t>Land</t>
  </si>
  <si>
    <t>Less: Accumulated Depreciation</t>
  </si>
  <si>
    <t>Total Fixed Assets</t>
  </si>
  <si>
    <t>Other Assets</t>
  </si>
  <si>
    <t>Miscellaneous</t>
  </si>
  <si>
    <t>Total Other Assets</t>
  </si>
  <si>
    <t>TOTAL ASSETS</t>
  </si>
  <si>
    <t>LIABILITIES &amp; OWNER'S EQUITY</t>
  </si>
  <si>
    <t>Current Liabilities</t>
  </si>
  <si>
    <t>Accounts &amp; Notes Payable</t>
  </si>
  <si>
    <t>Accrued Expenses</t>
  </si>
  <si>
    <t>Total Current Liabilities</t>
  </si>
  <si>
    <t>Long-Term Liabilities</t>
  </si>
  <si>
    <t>Loans and Lines of Credit</t>
  </si>
  <si>
    <t>Vehicle Loan</t>
  </si>
  <si>
    <t>Mortgage</t>
  </si>
  <si>
    <t>Total Long-Term Liabilities</t>
  </si>
  <si>
    <t>TOTAL LIABILITIES</t>
  </si>
  <si>
    <t>Equity</t>
  </si>
  <si>
    <t>Paid-In-Capital</t>
  </si>
  <si>
    <t>Retained Earnings</t>
  </si>
  <si>
    <t>Less: Owner's Draw</t>
  </si>
  <si>
    <t>Total Member Equity</t>
  </si>
  <si>
    <t>TOTAL MEMBER EQUITY</t>
  </si>
  <si>
    <t>TOTAL LIABILITIES &amp; MEMBER EQUITY</t>
  </si>
  <si>
    <t>Initial Costs</t>
  </si>
  <si>
    <t>Feeders</t>
  </si>
  <si>
    <t xml:space="preserve">Water Troughs </t>
  </si>
  <si>
    <t>Salvage $</t>
  </si>
  <si>
    <t>Useful Life</t>
  </si>
  <si>
    <t>Annual Depreciation</t>
  </si>
  <si>
    <t>Interest</t>
  </si>
  <si>
    <t>Term</t>
  </si>
  <si>
    <t>Interest, FSA micro</t>
  </si>
  <si>
    <t>Annual Increase</t>
  </si>
  <si>
    <t>Farm Water</t>
  </si>
  <si>
    <t>Farm Electric</t>
  </si>
  <si>
    <t>Stock Hauling Fees</t>
  </si>
  <si>
    <t>Tractor, 50 hp (set out hay, maintain pasture)</t>
  </si>
  <si>
    <t>Market Costs (stockyard insurance)</t>
  </si>
  <si>
    <t>Market Commission</t>
  </si>
  <si>
    <t>Livestock</t>
  </si>
  <si>
    <t>Ration/Head/Day</t>
  </si>
  <si>
    <t>Buy or Retain replacements</t>
  </si>
  <si>
    <t>Buy</t>
  </si>
  <si>
    <t>Retain</t>
  </si>
  <si>
    <t>Fence</t>
  </si>
  <si>
    <t>Fence Costs</t>
  </si>
  <si>
    <t>Fence, $/foot installed (materials &amp; labor)</t>
  </si>
  <si>
    <t>Feet of fence needed</t>
  </si>
  <si>
    <t>Yes</t>
  </si>
  <si>
    <t>No</t>
  </si>
  <si>
    <t>Feed prior to HM breeding, lb/day</t>
  </si>
  <si>
    <t>Days of HM feed prior to breeding, days</t>
  </si>
  <si>
    <t>Hi Management feeding cost per breeding</t>
  </si>
  <si>
    <t># Acres purchased</t>
  </si>
  <si>
    <t>$/acre</t>
  </si>
  <si>
    <t>Total Purchase Price</t>
  </si>
  <si>
    <t>Down payment, %</t>
  </si>
  <si>
    <t>Down payment, $</t>
  </si>
  <si>
    <t>Land+</t>
  </si>
  <si>
    <t>Fence/Buildings/Equipment+</t>
  </si>
  <si>
    <t>Stock+</t>
  </si>
  <si>
    <t>+ All payments are assumed annual payments with the first one within a year of loan closing</t>
  </si>
  <si>
    <t>Year 1</t>
  </si>
  <si>
    <t>Year 2</t>
  </si>
  <si>
    <t>Year 3</t>
  </si>
  <si>
    <t>Year 4</t>
  </si>
  <si>
    <t>Year 5</t>
  </si>
  <si>
    <t>Bulk Storage Bin, 3 ton cone bottom</t>
  </si>
  <si>
    <t>Hoop Barn, 30'x30'</t>
  </si>
  <si>
    <t>Lot size, assume square lot</t>
  </si>
  <si>
    <t>Complete Feed</t>
  </si>
  <si>
    <t>Principal</t>
  </si>
  <si>
    <t xml:space="preserve">as of </t>
  </si>
  <si>
    <t>Ewe/Doe Cull Rate</t>
  </si>
  <si>
    <t>Ewe/Doe Cull Price, $/ewe</t>
  </si>
  <si>
    <t>Ewes/Does Culled/Year</t>
  </si>
  <si>
    <t>Lambs_Kids/Female (accts for lamb/kid %)</t>
  </si>
  <si>
    <t>Offspring born</t>
  </si>
  <si>
    <t>Offspring death loss, after birth - slaughter</t>
  </si>
  <si>
    <t>% ram lambs/bucklings</t>
  </si>
  <si>
    <t>Ram Lambs/Bucklings to be sold for slaughter</t>
  </si>
  <si>
    <t>Ram Lambs/Bucklings to be retained as breeding stock</t>
  </si>
  <si>
    <t>Ewe Lambs/Doelings to be sold as slaughter</t>
  </si>
  <si>
    <t>Ewe Lambs/Doelings to be sold as breeding stock</t>
  </si>
  <si>
    <t>Ewe Lambs/Doelings to be retained as breeding stock</t>
  </si>
  <si>
    <t>Ram/Buck per number of ewes/does</t>
  </si>
  <si>
    <t>Ram/Buck Herd Size</t>
  </si>
  <si>
    <t>Initial Purchase, $/ram/buck</t>
  </si>
  <si>
    <t>Rams/bucks culled per year</t>
  </si>
  <si>
    <t>Ram/Buck Cull Price, $/ram</t>
  </si>
  <si>
    <t>Initial Purchase, $/bred ewe/doe</t>
  </si>
  <si>
    <t>Herd Size, # ewes/does</t>
  </si>
  <si>
    <t>Ewe/Doe Maintenance Costs</t>
  </si>
  <si>
    <t>High Management (HM) lambing/kidding (lamb/kid every 8 months)</t>
  </si>
  <si>
    <t>Lamb/Kid Mineral, $/50 lb bag</t>
  </si>
  <si>
    <t>Ewe/Doe mineral consumption, oz/day</t>
  </si>
  <si>
    <t>Ewe/Doe mineral consumption, lb/year</t>
  </si>
  <si>
    <t>Ewe/Doe mineral cost, $/head/year</t>
  </si>
  <si>
    <t>Ewe/Doe worming, $/head/year</t>
  </si>
  <si>
    <t>Mature Sheep/Goat Water/Day, gallons</t>
  </si>
  <si>
    <t>Miles to Stockyards - cull breeding stock</t>
  </si>
  <si>
    <t>Cull females/males loads per year</t>
  </si>
  <si>
    <t>Cull females/males hauling costs/year, $</t>
  </si>
  <si>
    <t>Cull Female/Male Marketing Costs</t>
  </si>
  <si>
    <t>Purchase /Does</t>
  </si>
  <si>
    <t>Purchase Rams/Bucks</t>
  </si>
  <si>
    <t>Ram Lamb/Bucklings,$/lb at 75 lb</t>
  </si>
  <si>
    <t>Ewe Lamb/Doelings, $/lb at 75 lb</t>
  </si>
  <si>
    <t>Ram Lamb/Buckling Weaning Age, days</t>
  </si>
  <si>
    <t>Ram Lamb/Buckling Weaning Weight, lbs</t>
  </si>
  <si>
    <t>Water - Ram Lambs/Bucklings</t>
  </si>
  <si>
    <t>Ram Lambs/Bucklings</t>
  </si>
  <si>
    <t>Ewe Lambs/Doelings</t>
  </si>
  <si>
    <t>Lamb/Kid Rations*</t>
  </si>
  <si>
    <t>Water, gallons per year per lamb/kid</t>
  </si>
  <si>
    <t>Water Cost, $/lamb_kid/group</t>
  </si>
  <si>
    <t>Miles to Stockyards - ram lambs/bucklings</t>
  </si>
  <si>
    <t>Miles to Stockyards - ewe lambs/doelings</t>
  </si>
  <si>
    <t>Ram lamb/bucklings loads per year</t>
  </si>
  <si>
    <t>Ewe lamb/Doelings loads per year</t>
  </si>
  <si>
    <t>Ram lambs/Bucklings hauling costs/year, $</t>
  </si>
  <si>
    <t>Ewe lambs/Doelings hauling costs/year, $</t>
  </si>
  <si>
    <t>Lamb/kid hauling costs/year, $</t>
  </si>
  <si>
    <t>Ewe Lamb/Doeling Marketing Costs</t>
  </si>
  <si>
    <t>Cull Ewes/Does</t>
  </si>
  <si>
    <t>Cull Rams/Bucks</t>
  </si>
  <si>
    <t>Breeding Ram/Ewe_Buck/Doe Feed</t>
  </si>
  <si>
    <t>Breeding Ram/Ewe_Buck/Doe Hay</t>
  </si>
  <si>
    <t>Breeding Ram/Ewe_Buck/Doe Mineral</t>
  </si>
  <si>
    <t>Breeding Ram/Ewe_Buck/Doe Vet/Meds</t>
  </si>
  <si>
    <t>Lamb/Kid Feed</t>
  </si>
  <si>
    <t>Ewe/Ram_Buck/Doe Feed</t>
  </si>
  <si>
    <t>High Management Ewe/Doe Feed</t>
  </si>
  <si>
    <t>Lamb/Kid Hay</t>
  </si>
  <si>
    <t>Ewe/Ram_Buck/Doe Hay</t>
  </si>
  <si>
    <t>Replacement Bred Ewes/Does</t>
  </si>
  <si>
    <t>Ewes/Does lamb/kid every ___ months</t>
  </si>
  <si>
    <t>Ewes/Does</t>
  </si>
  <si>
    <t>Lambs/Kids</t>
  </si>
  <si>
    <t>Lamb/Kid Groups Born</t>
  </si>
  <si>
    <t>Ram/Buck Groups Sold</t>
  </si>
  <si>
    <t>Ewe/Doe Groups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</si>
</sst>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%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6100"/>
      <name val="Calibri"/>
      <family val="2"/>
      <scheme val="minor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rgb="FF00610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66">
    <xf numFmtId="0" fontId="0" fillId="0" borderId="0" xfId="0"/>
    <xf numFmtId="44" fontId="0" fillId="0" borderId="0" xfId="1" applyFont="1"/>
    <xf numFmtId="9" fontId="0" fillId="0" borderId="0" xfId="2" applyFont="1"/>
    <xf numFmtId="0" fontId="0" fillId="0" borderId="0" xfId="1" applyNumberFormat="1" applyFont="1"/>
    <xf numFmtId="0" fontId="0" fillId="0" borderId="0" xfId="2" applyNumberFormat="1" applyFont="1"/>
    <xf numFmtId="0" fontId="4" fillId="0" borderId="0" xfId="0" applyFont="1"/>
    <xf numFmtId="0" fontId="0" fillId="0" borderId="0" xfId="0" applyAlignment="1">
      <alignment wrapText="1"/>
    </xf>
    <xf numFmtId="10" fontId="4" fillId="0" borderId="0" xfId="2" applyNumberFormat="1" applyFont="1"/>
    <xf numFmtId="0" fontId="4" fillId="0" borderId="0" xfId="2" applyNumberFormat="1" applyFont="1"/>
    <xf numFmtId="2" fontId="0" fillId="0" borderId="0" xfId="0" applyNumberFormat="1"/>
    <xf numFmtId="44" fontId="0" fillId="0" borderId="0" xfId="0" applyNumberFormat="1"/>
    <xf numFmtId="164" fontId="0" fillId="0" borderId="0" xfId="2" applyNumberFormat="1" applyFont="1"/>
    <xf numFmtId="0" fontId="0" fillId="0" borderId="1" xfId="0" applyBorder="1"/>
    <xf numFmtId="165" fontId="0" fillId="0" borderId="0" xfId="2" applyNumberFormat="1" applyFont="1"/>
    <xf numFmtId="17" fontId="0" fillId="0" borderId="1" xfId="0" applyNumberFormat="1" applyBorder="1"/>
    <xf numFmtId="0" fontId="7" fillId="0" borderId="0" xfId="4" applyFont="1"/>
    <xf numFmtId="0" fontId="6" fillId="0" borderId="0" xfId="4"/>
    <xf numFmtId="0" fontId="8" fillId="2" borderId="0" xfId="3" applyFont="1"/>
    <xf numFmtId="0" fontId="2" fillId="2" borderId="0" xfId="3"/>
    <xf numFmtId="0" fontId="9" fillId="0" borderId="0" xfId="4" applyFont="1"/>
    <xf numFmtId="0" fontId="9" fillId="0" borderId="0" xfId="4" applyFont="1" applyAlignment="1">
      <alignment horizontal="center"/>
    </xf>
    <xf numFmtId="0" fontId="6" fillId="0" borderId="0" xfId="4" applyAlignment="1">
      <alignment horizontal="right"/>
    </xf>
    <xf numFmtId="44" fontId="0" fillId="0" borderId="0" xfId="5" applyFont="1"/>
    <xf numFmtId="44" fontId="2" fillId="2" borderId="0" xfId="3" applyNumberFormat="1"/>
    <xf numFmtId="0" fontId="5" fillId="0" borderId="0" xfId="4" applyFont="1" applyAlignment="1">
      <alignment horizontal="right"/>
    </xf>
    <xf numFmtId="0" fontId="6" fillId="0" borderId="0" xfId="4" applyAlignment="1">
      <alignment horizontal="center"/>
    </xf>
    <xf numFmtId="0" fontId="5" fillId="0" borderId="0" xfId="4" applyFont="1"/>
    <xf numFmtId="0" fontId="3" fillId="0" borderId="0" xfId="4" applyFont="1"/>
    <xf numFmtId="0" fontId="1" fillId="0" borderId="0" xfId="4" applyFont="1"/>
    <xf numFmtId="0" fontId="2" fillId="0" borderId="0" xfId="3" applyFill="1"/>
    <xf numFmtId="0" fontId="3" fillId="0" borderId="1" xfId="4" applyFont="1" applyBorder="1"/>
    <xf numFmtId="0" fontId="3" fillId="0" borderId="1" xfId="4" applyFont="1" applyBorder="1" applyAlignment="1">
      <alignment horizontal="left"/>
    </xf>
    <xf numFmtId="0" fontId="3" fillId="0" borderId="1" xfId="4" applyFont="1" applyBorder="1" applyAlignment="1">
      <alignment horizontal="right"/>
    </xf>
    <xf numFmtId="0" fontId="6" fillId="0" borderId="1" xfId="4" applyBorder="1"/>
    <xf numFmtId="0" fontId="5" fillId="0" borderId="1" xfId="4" applyFont="1" applyBorder="1"/>
    <xf numFmtId="0" fontId="10" fillId="0" borderId="0" xfId="4" applyFont="1"/>
    <xf numFmtId="166" fontId="11" fillId="2" borderId="0" xfId="3" applyNumberFormat="1" applyFont="1" applyAlignment="1">
      <alignment horizontal="center"/>
    </xf>
    <xf numFmtId="44" fontId="12" fillId="0" borderId="0" xfId="4" applyNumberFormat="1" applyFont="1" applyAlignment="1">
      <alignment horizontal="center"/>
    </xf>
    <xf numFmtId="0" fontId="13" fillId="0" borderId="0" xfId="4" applyFont="1"/>
    <xf numFmtId="44" fontId="10" fillId="0" borderId="0" xfId="4" applyNumberFormat="1" applyFont="1"/>
    <xf numFmtId="0" fontId="10" fillId="0" borderId="0" xfId="4" applyFont="1" applyAlignment="1">
      <alignment horizontal="right"/>
    </xf>
    <xf numFmtId="166" fontId="10" fillId="0" borderId="0" xfId="4" applyNumberFormat="1" applyFont="1"/>
    <xf numFmtId="0" fontId="10" fillId="0" borderId="2" xfId="4" applyFont="1" applyBorder="1" applyAlignment="1">
      <alignment horizontal="right"/>
    </xf>
    <xf numFmtId="166" fontId="10" fillId="0" borderId="2" xfId="4" applyNumberFormat="1" applyFont="1" applyBorder="1"/>
    <xf numFmtId="0" fontId="14" fillId="0" borderId="0" xfId="4" applyFont="1"/>
    <xf numFmtId="166" fontId="2" fillId="0" borderId="0" xfId="3" applyNumberFormat="1" applyFill="1"/>
    <xf numFmtId="166" fontId="2" fillId="2" borderId="3" xfId="3" applyNumberFormat="1" applyBorder="1"/>
    <xf numFmtId="166" fontId="2" fillId="2" borderId="4" xfId="3" applyNumberFormat="1" applyBorder="1"/>
    <xf numFmtId="0" fontId="10" fillId="0" borderId="2" xfId="4" applyFont="1" applyBorder="1" applyAlignment="1">
      <alignment horizontal="right" indent="1"/>
    </xf>
    <xf numFmtId="8" fontId="0" fillId="0" borderId="0" xfId="0" applyNumberFormat="1"/>
    <xf numFmtId="10" fontId="0" fillId="0" borderId="0" xfId="2" applyNumberFormat="1" applyFont="1"/>
    <xf numFmtId="165" fontId="6" fillId="0" borderId="0" xfId="2" applyNumberFormat="1" applyFont="1"/>
    <xf numFmtId="165" fontId="5" fillId="0" borderId="0" xfId="2" applyNumberFormat="1" applyFont="1"/>
    <xf numFmtId="0" fontId="3" fillId="0" borderId="0" xfId="0" applyFont="1"/>
    <xf numFmtId="44" fontId="1" fillId="0" borderId="0" xfId="5" applyFont="1"/>
    <xf numFmtId="8" fontId="10" fillId="0" borderId="0" xfId="4" applyNumberFormat="1" applyFont="1"/>
    <xf numFmtId="44" fontId="10" fillId="0" borderId="2" xfId="4" applyNumberFormat="1" applyFont="1" applyBorder="1"/>
    <xf numFmtId="44" fontId="1" fillId="0" borderId="1" xfId="5" applyFont="1" applyBorder="1"/>
    <xf numFmtId="44" fontId="2" fillId="2" borderId="1" xfId="3" applyNumberFormat="1" applyBorder="1"/>
    <xf numFmtId="8" fontId="1" fillId="0" borderId="1" xfId="1" applyNumberFormat="1" applyFont="1" applyBorder="1"/>
    <xf numFmtId="0" fontId="10" fillId="0" borderId="1" xfId="4" applyFont="1" applyBorder="1"/>
    <xf numFmtId="44" fontId="10" fillId="0" borderId="1" xfId="4" applyNumberFormat="1" applyFont="1" applyBorder="1"/>
    <xf numFmtId="0" fontId="0" fillId="0" borderId="0" xfId="0" quotePrefix="1"/>
    <xf numFmtId="14" fontId="6" fillId="0" borderId="0" xfId="4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Currency" xfId="1" builtinId="4"/>
    <cellStyle name="Currency 2" xfId="5" xr:uid="{A1F116DC-A538-4627-B049-E55B8D6F4606}"/>
    <cellStyle name="Good" xfId="3" builtinId="26"/>
    <cellStyle name="Normal" xfId="0" builtinId="0"/>
    <cellStyle name="Normal 2" xfId="4" xr:uid="{EBAFB1EF-34C3-457D-B33E-327E244931F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0</xdr:rowOff>
    </xdr:from>
    <xdr:to>
      <xdr:col>5</xdr:col>
      <xdr:colOff>838200</xdr:colOff>
      <xdr:row>5</xdr:row>
      <xdr:rowOff>64770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2C90BC-832B-4225-868F-C2C885397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6"/>
        <a:stretch>
          <a:fillRect/>
        </a:stretch>
      </xdr:blipFill>
      <xdr:spPr bwMode="auto">
        <a:xfrm>
          <a:off x="4320540" y="0"/>
          <a:ext cx="195834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510540</xdr:colOff>
      <xdr:row>0</xdr:row>
      <xdr:rowOff>0</xdr:rowOff>
    </xdr:from>
    <xdr:to>
      <xdr:col>5</xdr:col>
      <xdr:colOff>826770</xdr:colOff>
      <xdr:row>4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813859-CAA0-4B4F-8578-1ECF6379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6"/>
        <a:stretch>
          <a:fillRect/>
        </a:stretch>
      </xdr:blipFill>
      <xdr:spPr bwMode="auto">
        <a:xfrm>
          <a:off x="5966460" y="0"/>
          <a:ext cx="2004060" cy="91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28575</xdr:rowOff>
    </xdr:from>
    <xdr:to>
      <xdr:col>4</xdr:col>
      <xdr:colOff>628650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A6FD55-752E-44CA-A267-274B777F1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6"/>
        <a:stretch>
          <a:fillRect/>
        </a:stretch>
      </xdr:blipFill>
      <xdr:spPr bwMode="auto">
        <a:xfrm>
          <a:off x="3362325" y="28575"/>
          <a:ext cx="20764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card-my.sharepoint.com/personal/sguinn_kcard_info/Documents/Clients/Owens,%20Jenny/Jenny%20Owens%20Financials_7-30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ome Statement"/>
      <sheetName val="Cash Flow"/>
      <sheetName val="Balance Sheet"/>
    </sheetNames>
    <sheetDataSet>
      <sheetData sheetId="0"/>
      <sheetData sheetId="1"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</row>
      </sheetData>
      <sheetData sheetId="2"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27643-E18B-4F66-8D5B-0892E67CB722}">
  <dimension ref="A1:BL119"/>
  <sheetViews>
    <sheetView tabSelected="1" workbookViewId="0">
      <selection activeCell="C18" sqref="C18"/>
    </sheetView>
  </sheetViews>
  <sheetFormatPr defaultRowHeight="14.4" x14ac:dyDescent="0.3"/>
  <cols>
    <col min="1" max="1" width="50.6640625" customWidth="1"/>
    <col min="2" max="2" width="12.33203125" bestFit="1" customWidth="1"/>
    <col min="3" max="3" width="11.5546875" bestFit="1" customWidth="1"/>
    <col min="4" max="4" width="10.44140625" bestFit="1" customWidth="1"/>
    <col min="5" max="5" width="27" bestFit="1" customWidth="1"/>
    <col min="6" max="6" width="9.88671875" bestFit="1" customWidth="1"/>
    <col min="7" max="22" width="9.5546875" bestFit="1" customWidth="1"/>
  </cols>
  <sheetData>
    <row r="1" spans="1:64" x14ac:dyDescent="0.3">
      <c r="E1" t="s">
        <v>12</v>
      </c>
      <c r="J1" t="s">
        <v>161</v>
      </c>
      <c r="K1" t="s">
        <v>167</v>
      </c>
    </row>
    <row r="2" spans="1:64" x14ac:dyDescent="0.3">
      <c r="A2" t="s">
        <v>209</v>
      </c>
      <c r="B2" s="1"/>
      <c r="E2" t="s">
        <v>255</v>
      </c>
      <c r="J2" t="s">
        <v>162</v>
      </c>
      <c r="K2" t="s">
        <v>168</v>
      </c>
    </row>
    <row r="3" spans="1:64" x14ac:dyDescent="0.3">
      <c r="A3" t="s">
        <v>210</v>
      </c>
    </row>
    <row r="4" spans="1:64" x14ac:dyDescent="0.3">
      <c r="A4" t="s">
        <v>192</v>
      </c>
      <c r="B4" s="2"/>
      <c r="D4" s="12"/>
      <c r="E4" s="14">
        <v>43952</v>
      </c>
      <c r="F4" s="14">
        <v>43983</v>
      </c>
      <c r="G4" s="14">
        <v>44013</v>
      </c>
      <c r="H4" s="14">
        <v>44044</v>
      </c>
      <c r="I4" s="14">
        <v>44075</v>
      </c>
      <c r="J4" s="14">
        <v>44105</v>
      </c>
      <c r="K4" s="14">
        <v>44136</v>
      </c>
      <c r="L4" s="14">
        <v>44166</v>
      </c>
      <c r="M4" s="14">
        <v>44197</v>
      </c>
      <c r="N4" s="14">
        <v>44228</v>
      </c>
      <c r="O4" s="14">
        <v>44256</v>
      </c>
      <c r="P4" s="14">
        <v>44287</v>
      </c>
      <c r="Q4" s="14">
        <v>44317</v>
      </c>
      <c r="R4" s="14">
        <v>44348</v>
      </c>
      <c r="S4" s="14">
        <v>44378</v>
      </c>
      <c r="T4" s="14">
        <v>44409</v>
      </c>
      <c r="U4" s="14">
        <v>44440</v>
      </c>
      <c r="V4" s="14">
        <v>44470</v>
      </c>
      <c r="W4" s="14">
        <v>44501</v>
      </c>
      <c r="X4" s="14">
        <v>44531</v>
      </c>
      <c r="Y4" s="14">
        <v>44562</v>
      </c>
      <c r="Z4" s="14">
        <v>44593</v>
      </c>
      <c r="AA4" s="14">
        <v>44621</v>
      </c>
      <c r="AB4" s="14">
        <v>44652</v>
      </c>
      <c r="AC4" s="14">
        <v>44682</v>
      </c>
      <c r="AD4" s="14">
        <v>44713</v>
      </c>
      <c r="AE4" s="14">
        <v>44743</v>
      </c>
      <c r="AF4" s="14">
        <v>44774</v>
      </c>
      <c r="AG4" s="14">
        <v>44805</v>
      </c>
      <c r="AH4" s="14">
        <v>44835</v>
      </c>
      <c r="AI4" s="14">
        <v>44866</v>
      </c>
      <c r="AJ4" s="14">
        <v>44896</v>
      </c>
      <c r="AK4" s="14">
        <v>44927</v>
      </c>
      <c r="AL4" s="14">
        <v>44958</v>
      </c>
      <c r="AM4" s="14">
        <v>44986</v>
      </c>
      <c r="AN4" s="14">
        <v>45017</v>
      </c>
      <c r="AO4" s="14">
        <v>45047</v>
      </c>
      <c r="AP4" s="14">
        <v>45078</v>
      </c>
      <c r="AQ4" s="14">
        <v>45108</v>
      </c>
      <c r="AR4" s="14">
        <v>45139</v>
      </c>
      <c r="AS4" s="14">
        <v>45170</v>
      </c>
      <c r="AT4" s="14">
        <v>45200</v>
      </c>
      <c r="AU4" s="14">
        <v>45231</v>
      </c>
      <c r="AV4" s="14">
        <v>45261</v>
      </c>
      <c r="AW4" s="14">
        <v>45292</v>
      </c>
      <c r="AX4" s="14">
        <v>45323</v>
      </c>
      <c r="AY4" s="14">
        <v>45352</v>
      </c>
      <c r="AZ4" s="14">
        <v>45383</v>
      </c>
      <c r="BA4" s="14">
        <v>45413</v>
      </c>
      <c r="BB4" s="14">
        <v>45444</v>
      </c>
      <c r="BC4" s="14">
        <v>45474</v>
      </c>
      <c r="BD4" s="14">
        <v>45505</v>
      </c>
      <c r="BE4" s="14">
        <v>45536</v>
      </c>
      <c r="BF4" s="14">
        <v>45566</v>
      </c>
      <c r="BG4" s="14">
        <v>45597</v>
      </c>
      <c r="BH4" s="14">
        <v>45627</v>
      </c>
      <c r="BI4" s="14">
        <v>45658</v>
      </c>
      <c r="BJ4" s="14">
        <v>45689</v>
      </c>
      <c r="BK4" s="14">
        <v>45717</v>
      </c>
      <c r="BL4" s="14">
        <v>45748</v>
      </c>
    </row>
    <row r="5" spans="1:64" x14ac:dyDescent="0.3">
      <c r="A5" t="s">
        <v>193</v>
      </c>
      <c r="B5" s="1"/>
      <c r="D5" s="12" t="s">
        <v>256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1:64" x14ac:dyDescent="0.3">
      <c r="A6" t="s">
        <v>194</v>
      </c>
      <c r="B6" s="4"/>
      <c r="D6" s="12" t="s">
        <v>257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</row>
    <row r="7" spans="1:64" x14ac:dyDescent="0.3">
      <c r="A7" t="s">
        <v>160</v>
      </c>
      <c r="B7" s="4"/>
      <c r="D7" s="12" t="s">
        <v>257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x14ac:dyDescent="0.3">
      <c r="A8" t="s">
        <v>195</v>
      </c>
      <c r="D8" s="12" t="s">
        <v>257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x14ac:dyDescent="0.3">
      <c r="A9" t="s">
        <v>196</v>
      </c>
      <c r="D9" s="12" t="s">
        <v>257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x14ac:dyDescent="0.3">
      <c r="A10" t="s">
        <v>197</v>
      </c>
      <c r="B10" s="2"/>
      <c r="D10" s="12" t="s">
        <v>257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x14ac:dyDescent="0.3">
      <c r="A11" t="s">
        <v>198</v>
      </c>
      <c r="B11" s="2"/>
      <c r="D11" s="12" t="s">
        <v>257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x14ac:dyDescent="0.3">
      <c r="A12" t="s">
        <v>199</v>
      </c>
      <c r="D12" s="12" t="s">
        <v>257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x14ac:dyDescent="0.3">
      <c r="A13" t="s">
        <v>200</v>
      </c>
      <c r="F13" t="s">
        <v>181</v>
      </c>
      <c r="G13" t="s">
        <v>182</v>
      </c>
      <c r="H13" t="s">
        <v>183</v>
      </c>
      <c r="I13" t="s">
        <v>184</v>
      </c>
      <c r="J13" t="s">
        <v>185</v>
      </c>
    </row>
    <row r="14" spans="1:64" x14ac:dyDescent="0.3">
      <c r="A14" t="s">
        <v>201</v>
      </c>
      <c r="E14" t="s">
        <v>258</v>
      </c>
      <c r="F14">
        <f>COUNTIF(E5:L5,"Lamb")</f>
        <v>0</v>
      </c>
      <c r="G14">
        <f>COUNTIF($M5:$X5,"lamb")</f>
        <v>0</v>
      </c>
      <c r="H14">
        <f>COUNTIF(Y5:AJ5,"lamb")</f>
        <v>0</v>
      </c>
      <c r="I14">
        <f>COUNTIF(AK5:AV5,"lamb")</f>
        <v>0</v>
      </c>
      <c r="J14">
        <f>COUNTIF(AW5:BH5,"lamb")</f>
        <v>0</v>
      </c>
    </row>
    <row r="15" spans="1:64" x14ac:dyDescent="0.3">
      <c r="A15" t="s">
        <v>202</v>
      </c>
      <c r="E15" t="s">
        <v>259</v>
      </c>
      <c r="G15">
        <f>COUNTIF($M6:$X12,"Sell Rams")</f>
        <v>0</v>
      </c>
      <c r="H15">
        <f>COUNTIF($Y6:$AJ12,"Sell Rams")</f>
        <v>0</v>
      </c>
      <c r="I15">
        <f>COUNTIF($AK6:$AV12,"Sell Rams")</f>
        <v>0</v>
      </c>
      <c r="J15">
        <f>COUNTIF($AW6:$BH12,"Sell Rams")</f>
        <v>0</v>
      </c>
    </row>
    <row r="16" spans="1:64" x14ac:dyDescent="0.3">
      <c r="A16" t="s">
        <v>203</v>
      </c>
      <c r="E16" t="s">
        <v>260</v>
      </c>
      <c r="F16">
        <f>COUNTIF(E6:L12,"Sell Ewes")</f>
        <v>0</v>
      </c>
      <c r="G16">
        <f>COUNTIF($M6:$X12,"Sell Ewes")</f>
        <v>0</v>
      </c>
      <c r="H16">
        <f>COUNTIF(Y6:AJ12,"Sell Ewes")</f>
        <v>0</v>
      </c>
      <c r="I16">
        <f>COUNTIF(AK6:AV12,"Sell Ewes")</f>
        <v>0</v>
      </c>
      <c r="J16">
        <f>COUNTIF(AW6:BH12,"Sell Ewes")</f>
        <v>0</v>
      </c>
    </row>
    <row r="18" spans="1:2" x14ac:dyDescent="0.3">
      <c r="A18" t="s">
        <v>204</v>
      </c>
      <c r="B18" s="3"/>
    </row>
    <row r="19" spans="1:2" x14ac:dyDescent="0.3">
      <c r="A19" t="s">
        <v>205</v>
      </c>
      <c r="B19" s="3"/>
    </row>
    <row r="20" spans="1:2" x14ac:dyDescent="0.3">
      <c r="A20" t="s">
        <v>206</v>
      </c>
      <c r="B20" s="1"/>
    </row>
    <row r="21" spans="1:2" x14ac:dyDescent="0.3">
      <c r="A21" t="s">
        <v>207</v>
      </c>
      <c r="B21" s="3"/>
    </row>
    <row r="22" spans="1:2" x14ac:dyDescent="0.3">
      <c r="A22" t="s">
        <v>208</v>
      </c>
      <c r="B22" s="1"/>
    </row>
    <row r="24" spans="1:2" x14ac:dyDescent="0.3">
      <c r="A24" t="s">
        <v>211</v>
      </c>
    </row>
    <row r="25" spans="1:2" x14ac:dyDescent="0.3">
      <c r="A25" t="s">
        <v>0</v>
      </c>
    </row>
    <row r="26" spans="1:2" x14ac:dyDescent="0.3">
      <c r="A26" t="s">
        <v>7</v>
      </c>
    </row>
    <row r="27" spans="1:2" x14ac:dyDescent="0.3">
      <c r="A27" t="s">
        <v>8</v>
      </c>
      <c r="B27" s="1"/>
    </row>
    <row r="28" spans="1:2" x14ac:dyDescent="0.3">
      <c r="A28" t="s">
        <v>11</v>
      </c>
    </row>
    <row r="29" spans="1:2" x14ac:dyDescent="0.3">
      <c r="A29" t="s">
        <v>212</v>
      </c>
    </row>
    <row r="30" spans="1:2" x14ac:dyDescent="0.3">
      <c r="A30" t="s">
        <v>169</v>
      </c>
    </row>
    <row r="31" spans="1:2" x14ac:dyDescent="0.3">
      <c r="A31" t="s">
        <v>170</v>
      </c>
    </row>
    <row r="32" spans="1:2" x14ac:dyDescent="0.3">
      <c r="A32" t="s">
        <v>171</v>
      </c>
      <c r="B32" s="1"/>
    </row>
    <row r="33" spans="1:2" x14ac:dyDescent="0.3">
      <c r="A33" t="s">
        <v>9</v>
      </c>
      <c r="B33" s="1"/>
    </row>
    <row r="34" spans="1:2" x14ac:dyDescent="0.3">
      <c r="A34" t="s">
        <v>5</v>
      </c>
    </row>
    <row r="35" spans="1:2" x14ac:dyDescent="0.3">
      <c r="A35" t="s">
        <v>1</v>
      </c>
      <c r="B35" s="1"/>
    </row>
    <row r="36" spans="1:2" x14ac:dyDescent="0.3">
      <c r="A36" t="s">
        <v>2</v>
      </c>
    </row>
    <row r="37" spans="1:2" x14ac:dyDescent="0.3">
      <c r="A37" t="s">
        <v>10</v>
      </c>
    </row>
    <row r="38" spans="1:2" x14ac:dyDescent="0.3">
      <c r="A38" t="s">
        <v>3</v>
      </c>
      <c r="B38" s="1"/>
    </row>
    <row r="39" spans="1:2" x14ac:dyDescent="0.3">
      <c r="B39" s="1"/>
    </row>
    <row r="40" spans="1:2" x14ac:dyDescent="0.3">
      <c r="A40" t="s">
        <v>6</v>
      </c>
    </row>
    <row r="41" spans="1:2" x14ac:dyDescent="0.3">
      <c r="A41" t="s">
        <v>213</v>
      </c>
      <c r="B41" s="1"/>
    </row>
    <row r="42" spans="1:2" x14ac:dyDescent="0.3">
      <c r="A42" t="s">
        <v>214</v>
      </c>
    </row>
    <row r="43" spans="1:2" x14ac:dyDescent="0.3">
      <c r="A43" t="s">
        <v>215</v>
      </c>
    </row>
    <row r="44" spans="1:2" x14ac:dyDescent="0.3">
      <c r="A44" t="s">
        <v>216</v>
      </c>
      <c r="B44" s="1"/>
    </row>
    <row r="46" spans="1:2" x14ac:dyDescent="0.3">
      <c r="A46" t="s">
        <v>4</v>
      </c>
    </row>
    <row r="47" spans="1:2" x14ac:dyDescent="0.3">
      <c r="A47" t="s">
        <v>217</v>
      </c>
      <c r="B47" s="1"/>
    </row>
    <row r="49" spans="1:2" x14ac:dyDescent="0.3">
      <c r="A49" t="s">
        <v>27</v>
      </c>
    </row>
    <row r="50" spans="1:2" x14ac:dyDescent="0.3">
      <c r="A50" t="s">
        <v>218</v>
      </c>
    </row>
    <row r="51" spans="1:2" x14ac:dyDescent="0.3">
      <c r="A51" t="s">
        <v>29</v>
      </c>
    </row>
    <row r="52" spans="1:2" x14ac:dyDescent="0.3">
      <c r="A52" t="s">
        <v>28</v>
      </c>
      <c r="B52" s="1"/>
    </row>
    <row r="53" spans="1:2" x14ac:dyDescent="0.3">
      <c r="A53" t="s">
        <v>30</v>
      </c>
      <c r="B53" s="10"/>
    </row>
    <row r="55" spans="1:2" x14ac:dyDescent="0.3">
      <c r="A55" t="s">
        <v>34</v>
      </c>
    </row>
    <row r="56" spans="1:2" x14ac:dyDescent="0.3">
      <c r="A56" t="s">
        <v>35</v>
      </c>
      <c r="B56" s="1"/>
    </row>
    <row r="58" spans="1:2" x14ac:dyDescent="0.3">
      <c r="A58" t="s">
        <v>32</v>
      </c>
    </row>
    <row r="59" spans="1:2" x14ac:dyDescent="0.3">
      <c r="A59" t="s">
        <v>219</v>
      </c>
    </row>
    <row r="60" spans="1:2" x14ac:dyDescent="0.3">
      <c r="A60" t="s">
        <v>31</v>
      </c>
    </row>
    <row r="61" spans="1:2" x14ac:dyDescent="0.3">
      <c r="A61" t="s">
        <v>33</v>
      </c>
    </row>
    <row r="62" spans="1:2" x14ac:dyDescent="0.3">
      <c r="A62" t="s">
        <v>220</v>
      </c>
    </row>
    <row r="63" spans="1:2" x14ac:dyDescent="0.3">
      <c r="A63" t="s">
        <v>221</v>
      </c>
      <c r="B63" s="1"/>
    </row>
    <row r="65" spans="1:5" x14ac:dyDescent="0.3">
      <c r="A65" t="s">
        <v>222</v>
      </c>
    </row>
    <row r="66" spans="1:5" x14ac:dyDescent="0.3">
      <c r="A66" t="s">
        <v>36</v>
      </c>
      <c r="B66" s="1"/>
    </row>
    <row r="67" spans="1:5" x14ac:dyDescent="0.3">
      <c r="A67" t="s">
        <v>37</v>
      </c>
      <c r="B67" s="13"/>
    </row>
    <row r="68" spans="1:5" x14ac:dyDescent="0.3">
      <c r="B68" s="13"/>
    </row>
    <row r="69" spans="1:5" x14ac:dyDescent="0.3">
      <c r="A69" t="s">
        <v>164</v>
      </c>
      <c r="B69" s="13"/>
    </row>
    <row r="70" spans="1:5" x14ac:dyDescent="0.3">
      <c r="A70" t="s">
        <v>165</v>
      </c>
      <c r="B70" s="1"/>
    </row>
    <row r="71" spans="1:5" x14ac:dyDescent="0.3">
      <c r="A71" t="s">
        <v>188</v>
      </c>
    </row>
    <row r="72" spans="1:5" x14ac:dyDescent="0.3">
      <c r="A72" t="s">
        <v>166</v>
      </c>
      <c r="B72" s="4"/>
    </row>
    <row r="73" spans="1:5" x14ac:dyDescent="0.3">
      <c r="B73" s="13"/>
    </row>
    <row r="74" spans="1:5" x14ac:dyDescent="0.3">
      <c r="D74" t="s">
        <v>146</v>
      </c>
      <c r="E74" t="s">
        <v>147</v>
      </c>
    </row>
    <row r="75" spans="1:5" x14ac:dyDescent="0.3">
      <c r="A75" t="s">
        <v>142</v>
      </c>
      <c r="C75" t="s">
        <v>145</v>
      </c>
    </row>
    <row r="76" spans="1:5" x14ac:dyDescent="0.3">
      <c r="A76" t="s">
        <v>223</v>
      </c>
      <c r="B76" s="10"/>
      <c r="C76" s="10">
        <f>B3*B5</f>
        <v>0</v>
      </c>
      <c r="E76" s="10" t="e">
        <f t="shared" ref="E76:E83" si="0">(B76-C76)/D76</f>
        <v>#DIV/0!</v>
      </c>
    </row>
    <row r="77" spans="1:5" x14ac:dyDescent="0.3">
      <c r="A77" t="s">
        <v>224</v>
      </c>
      <c r="B77" s="10"/>
      <c r="C77" s="10">
        <f>B19*B22</f>
        <v>0</v>
      </c>
      <c r="E77" s="10" t="e">
        <f t="shared" si="0"/>
        <v>#DIV/0!</v>
      </c>
    </row>
    <row r="78" spans="1:5" x14ac:dyDescent="0.3">
      <c r="A78" t="s">
        <v>163</v>
      </c>
      <c r="B78" s="10"/>
      <c r="C78" s="10">
        <v>0</v>
      </c>
      <c r="E78" s="10" t="e">
        <f t="shared" si="0"/>
        <v>#DIV/0!</v>
      </c>
    </row>
    <row r="79" spans="1:5" x14ac:dyDescent="0.3">
      <c r="A79" t="s">
        <v>186</v>
      </c>
      <c r="B79" s="1"/>
      <c r="C79" s="1"/>
      <c r="E79" s="10" t="e">
        <f t="shared" si="0"/>
        <v>#DIV/0!</v>
      </c>
    </row>
    <row r="80" spans="1:5" x14ac:dyDescent="0.3">
      <c r="A80" t="s">
        <v>187</v>
      </c>
      <c r="B80" s="1"/>
      <c r="C80" s="1"/>
      <c r="E80" s="10" t="e">
        <f t="shared" si="0"/>
        <v>#DIV/0!</v>
      </c>
    </row>
    <row r="81" spans="1:7" x14ac:dyDescent="0.3">
      <c r="A81" t="s">
        <v>143</v>
      </c>
      <c r="B81" s="1"/>
      <c r="C81" s="1"/>
      <c r="E81" s="10" t="e">
        <f t="shared" si="0"/>
        <v>#DIV/0!</v>
      </c>
    </row>
    <row r="82" spans="1:7" x14ac:dyDescent="0.3">
      <c r="A82" t="s">
        <v>144</v>
      </c>
      <c r="B82" s="1"/>
      <c r="C82" s="1"/>
      <c r="E82" s="10" t="e">
        <f t="shared" si="0"/>
        <v>#DIV/0!</v>
      </c>
    </row>
    <row r="83" spans="1:7" x14ac:dyDescent="0.3">
      <c r="A83" t="s">
        <v>155</v>
      </c>
      <c r="B83" s="1"/>
      <c r="C83" s="1"/>
      <c r="E83" s="10" t="e">
        <f t="shared" si="0"/>
        <v>#DIV/0!</v>
      </c>
    </row>
    <row r="84" spans="1:7" x14ac:dyDescent="0.3">
      <c r="A84" t="s">
        <v>22</v>
      </c>
      <c r="B84" s="10"/>
      <c r="E84" s="10" t="e">
        <f>SUM(E76:E83)</f>
        <v>#DIV/0!</v>
      </c>
    </row>
    <row r="86" spans="1:7" x14ac:dyDescent="0.3">
      <c r="A86" t="s">
        <v>85</v>
      </c>
    </row>
    <row r="87" spans="1:7" x14ac:dyDescent="0.3">
      <c r="A87" s="53" t="s">
        <v>179</v>
      </c>
    </row>
    <row r="88" spans="1:7" x14ac:dyDescent="0.3">
      <c r="A88" t="s">
        <v>190</v>
      </c>
      <c r="B88" s="10"/>
    </row>
    <row r="89" spans="1:7" x14ac:dyDescent="0.3">
      <c r="A89" t="s">
        <v>150</v>
      </c>
      <c r="B89" s="50"/>
    </row>
    <row r="90" spans="1:7" x14ac:dyDescent="0.3">
      <c r="A90" t="s">
        <v>149</v>
      </c>
    </row>
    <row r="91" spans="1:7" x14ac:dyDescent="0.3">
      <c r="C91">
        <v>2021</v>
      </c>
      <c r="D91">
        <v>2022</v>
      </c>
      <c r="E91">
        <v>2023</v>
      </c>
      <c r="F91">
        <v>2024</v>
      </c>
      <c r="G91">
        <v>2025</v>
      </c>
    </row>
    <row r="92" spans="1:7" x14ac:dyDescent="0.3">
      <c r="A92" t="s">
        <v>190</v>
      </c>
      <c r="C92" s="49" t="e">
        <f>ABS(PPMT($B$89,C91-$B$91,$B$90,$B$88))</f>
        <v>#NUM!</v>
      </c>
      <c r="D92" s="49" t="e">
        <f t="shared" ref="D92:F92" si="1">ABS(PPMT($B$89,D91-$B$91,$B$90,$B$88))</f>
        <v>#NUM!</v>
      </c>
      <c r="E92" s="49" t="e">
        <f t="shared" si="1"/>
        <v>#NUM!</v>
      </c>
      <c r="F92" s="49" t="e">
        <f t="shared" si="1"/>
        <v>#NUM!</v>
      </c>
      <c r="G92" s="49" t="e">
        <f t="shared" ref="G92" si="2">ABS(PPMT($B$89,G91-$B$91,$B$90,$B$88))</f>
        <v>#NUM!</v>
      </c>
    </row>
    <row r="93" spans="1:7" x14ac:dyDescent="0.3">
      <c r="A93" t="s">
        <v>148</v>
      </c>
      <c r="C93" s="49" t="e">
        <f>ABS(IPMT($B$89,C91-$B$91,$B$90,$B$88))</f>
        <v>#NUM!</v>
      </c>
      <c r="D93" s="49" t="e">
        <f>ABS(IPMT($B$89,D91-$B$91,$B$90,$B$88))</f>
        <v>#NUM!</v>
      </c>
      <c r="E93" s="49" t="e">
        <f t="shared" ref="E93:F93" si="3">ABS(IPMT($B$89,E91-$B$91,$B$90,$B$88))</f>
        <v>#NUM!</v>
      </c>
      <c r="F93" s="49" t="e">
        <f t="shared" si="3"/>
        <v>#NUM!</v>
      </c>
      <c r="G93" s="49" t="e">
        <f t="shared" ref="G93" si="4">ABS(IPMT($B$89,G91-$B$91,$B$90,$B$88))</f>
        <v>#NUM!</v>
      </c>
    </row>
    <row r="94" spans="1:7" x14ac:dyDescent="0.3">
      <c r="A94" t="s">
        <v>22</v>
      </c>
      <c r="C94" s="49" t="e">
        <f>SUM(C92:C93)</f>
        <v>#NUM!</v>
      </c>
      <c r="D94" s="49" t="e">
        <f>SUM(D92:D93)</f>
        <v>#NUM!</v>
      </c>
      <c r="E94" s="49" t="e">
        <f t="shared" ref="E94:F94" si="5">SUM(E92:E93)</f>
        <v>#NUM!</v>
      </c>
      <c r="F94" s="49" t="e">
        <f t="shared" si="5"/>
        <v>#NUM!</v>
      </c>
      <c r="G94" s="49" t="e">
        <f t="shared" ref="G94" si="6">SUM(G92:G93)</f>
        <v>#NUM!</v>
      </c>
    </row>
    <row r="96" spans="1:7" x14ac:dyDescent="0.3">
      <c r="A96" s="53" t="s">
        <v>178</v>
      </c>
    </row>
    <row r="97" spans="1:9" x14ac:dyDescent="0.3">
      <c r="A97" t="s">
        <v>190</v>
      </c>
      <c r="B97" s="10"/>
    </row>
    <row r="98" spans="1:9" x14ac:dyDescent="0.3">
      <c r="A98" t="s">
        <v>150</v>
      </c>
      <c r="B98" s="50"/>
    </row>
    <row r="99" spans="1:9" x14ac:dyDescent="0.3">
      <c r="A99" t="s">
        <v>149</v>
      </c>
    </row>
    <row r="100" spans="1:9" x14ac:dyDescent="0.3">
      <c r="C100">
        <v>2021</v>
      </c>
      <c r="D100">
        <v>2022</v>
      </c>
      <c r="E100">
        <v>2023</v>
      </c>
      <c r="F100">
        <v>2024</v>
      </c>
      <c r="G100">
        <v>2025</v>
      </c>
      <c r="H100">
        <v>2026</v>
      </c>
      <c r="I100">
        <v>2027</v>
      </c>
    </row>
    <row r="101" spans="1:9" x14ac:dyDescent="0.3">
      <c r="A101" t="s">
        <v>190</v>
      </c>
      <c r="C101" s="49" t="e">
        <f>ABS(PPMT($B$98,C100-$B$100,$B$99,$B$97))</f>
        <v>#NUM!</v>
      </c>
      <c r="D101" s="49" t="e">
        <f t="shared" ref="D101:F101" si="7">ABS(PPMT($B$98,D100-$B$100,$B$99,$B$97))</f>
        <v>#NUM!</v>
      </c>
      <c r="E101" s="49" t="e">
        <f t="shared" si="7"/>
        <v>#NUM!</v>
      </c>
      <c r="F101" s="49" t="e">
        <f t="shared" si="7"/>
        <v>#NUM!</v>
      </c>
      <c r="G101" s="49" t="e">
        <f t="shared" ref="G101:I101" si="8">ABS(PPMT($B$98,G100-$B$100,$B$99,$B$97))</f>
        <v>#NUM!</v>
      </c>
      <c r="H101" s="49" t="e">
        <f t="shared" si="8"/>
        <v>#NUM!</v>
      </c>
      <c r="I101" s="49" t="e">
        <f t="shared" si="8"/>
        <v>#NUM!</v>
      </c>
    </row>
    <row r="102" spans="1:9" x14ac:dyDescent="0.3">
      <c r="A102" t="s">
        <v>148</v>
      </c>
      <c r="C102" s="49" t="e">
        <f>ABS(IPMT($B$98,C100-$B$100,$B$99,$B$97))</f>
        <v>#NUM!</v>
      </c>
      <c r="D102" s="49" t="e">
        <f t="shared" ref="D102:F102" si="9">ABS(IPMT($B$98,D100-$B$100,$B$99,$B$97))</f>
        <v>#NUM!</v>
      </c>
      <c r="E102" s="49" t="e">
        <f t="shared" si="9"/>
        <v>#NUM!</v>
      </c>
      <c r="F102" s="49" t="e">
        <f t="shared" si="9"/>
        <v>#NUM!</v>
      </c>
      <c r="G102" s="49" t="e">
        <f t="shared" ref="G102:I102" si="10">ABS(IPMT($B$98,G100-$B$100,$B$99,$B$97))</f>
        <v>#NUM!</v>
      </c>
      <c r="H102" s="49" t="e">
        <f t="shared" si="10"/>
        <v>#NUM!</v>
      </c>
      <c r="I102" s="49" t="e">
        <f t="shared" si="10"/>
        <v>#NUM!</v>
      </c>
    </row>
    <row r="103" spans="1:9" x14ac:dyDescent="0.3">
      <c r="A103" t="s">
        <v>22</v>
      </c>
      <c r="C103" s="49" t="e">
        <f>SUM(C101:C102)</f>
        <v>#NUM!</v>
      </c>
      <c r="D103" s="49" t="e">
        <f t="shared" ref="D103:F103" si="11">SUM(D101:D102)</f>
        <v>#NUM!</v>
      </c>
      <c r="E103" s="49" t="e">
        <f t="shared" si="11"/>
        <v>#NUM!</v>
      </c>
      <c r="F103" s="49" t="e">
        <f t="shared" si="11"/>
        <v>#NUM!</v>
      </c>
      <c r="G103" s="49" t="e">
        <f t="shared" ref="G103:I103" si="12">SUM(G101:G102)</f>
        <v>#NUM!</v>
      </c>
      <c r="H103" s="49" t="e">
        <f t="shared" si="12"/>
        <v>#NUM!</v>
      </c>
      <c r="I103" s="49" t="e">
        <f t="shared" si="12"/>
        <v>#NUM!</v>
      </c>
    </row>
    <row r="105" spans="1:9" x14ac:dyDescent="0.3">
      <c r="A105" s="53" t="s">
        <v>177</v>
      </c>
    </row>
    <row r="106" spans="1:9" x14ac:dyDescent="0.3">
      <c r="A106" t="s">
        <v>172</v>
      </c>
    </row>
    <row r="107" spans="1:9" x14ac:dyDescent="0.3">
      <c r="A107" t="s">
        <v>173</v>
      </c>
      <c r="B107" s="1"/>
    </row>
    <row r="108" spans="1:9" x14ac:dyDescent="0.3">
      <c r="A108" t="s">
        <v>174</v>
      </c>
      <c r="B108" s="1"/>
    </row>
    <row r="109" spans="1:9" x14ac:dyDescent="0.3">
      <c r="A109" t="s">
        <v>175</v>
      </c>
      <c r="B109" s="2"/>
    </row>
    <row r="110" spans="1:9" x14ac:dyDescent="0.3">
      <c r="A110" t="s">
        <v>176</v>
      </c>
      <c r="B110" s="1"/>
    </row>
    <row r="111" spans="1:9" x14ac:dyDescent="0.3">
      <c r="A111" t="s">
        <v>190</v>
      </c>
      <c r="B111" s="10"/>
    </row>
    <row r="112" spans="1:9" x14ac:dyDescent="0.3">
      <c r="A112" t="s">
        <v>148</v>
      </c>
      <c r="B112" s="50"/>
    </row>
    <row r="113" spans="1:54" x14ac:dyDescent="0.3">
      <c r="A113" t="s">
        <v>149</v>
      </c>
    </row>
    <row r="114" spans="1:54" x14ac:dyDescent="0.3">
      <c r="C114">
        <v>2021</v>
      </c>
      <c r="D114">
        <v>2022</v>
      </c>
      <c r="E114">
        <v>2023</v>
      </c>
      <c r="F114">
        <v>2024</v>
      </c>
      <c r="G114">
        <v>2025</v>
      </c>
      <c r="H114">
        <v>2026</v>
      </c>
      <c r="I114">
        <v>2027</v>
      </c>
      <c r="J114">
        <v>2028</v>
      </c>
      <c r="K114">
        <v>2029</v>
      </c>
      <c r="L114">
        <v>2030</v>
      </c>
      <c r="M114">
        <v>2031</v>
      </c>
      <c r="N114">
        <v>2032</v>
      </c>
      <c r="O114">
        <v>2033</v>
      </c>
      <c r="P114">
        <v>2034</v>
      </c>
      <c r="Q114">
        <v>2035</v>
      </c>
      <c r="R114">
        <v>2036</v>
      </c>
      <c r="S114">
        <v>2037</v>
      </c>
      <c r="T114">
        <v>2038</v>
      </c>
      <c r="U114">
        <v>2039</v>
      </c>
      <c r="V114">
        <v>2040</v>
      </c>
    </row>
    <row r="115" spans="1:54" x14ac:dyDescent="0.3">
      <c r="A115" t="s">
        <v>190</v>
      </c>
      <c r="C115" s="49" t="e">
        <f>ABS(PPMT($B$112,C114-$B$114,$B$113,$B$111))</f>
        <v>#NUM!</v>
      </c>
      <c r="D115" s="49" t="e">
        <f t="shared" ref="D115:F115" si="13">ABS(PPMT($B$112,D114-$B$114,$B$113,$B$111))</f>
        <v>#NUM!</v>
      </c>
      <c r="E115" s="49" t="e">
        <f t="shared" si="13"/>
        <v>#NUM!</v>
      </c>
      <c r="F115" s="49" t="e">
        <f t="shared" si="13"/>
        <v>#NUM!</v>
      </c>
      <c r="G115" s="49" t="e">
        <f t="shared" ref="G115:V115" si="14">ABS(PPMT($B$112,G114-$B$114,$B$113,$B$111))</f>
        <v>#NUM!</v>
      </c>
      <c r="H115" s="49" t="e">
        <f t="shared" si="14"/>
        <v>#NUM!</v>
      </c>
      <c r="I115" s="49" t="e">
        <f t="shared" si="14"/>
        <v>#NUM!</v>
      </c>
      <c r="J115" s="49" t="e">
        <f t="shared" si="14"/>
        <v>#NUM!</v>
      </c>
      <c r="K115" s="49" t="e">
        <f t="shared" si="14"/>
        <v>#NUM!</v>
      </c>
      <c r="L115" s="49" t="e">
        <f t="shared" si="14"/>
        <v>#NUM!</v>
      </c>
      <c r="M115" s="49" t="e">
        <f t="shared" si="14"/>
        <v>#NUM!</v>
      </c>
      <c r="N115" s="49" t="e">
        <f t="shared" si="14"/>
        <v>#NUM!</v>
      </c>
      <c r="O115" s="49" t="e">
        <f t="shared" si="14"/>
        <v>#NUM!</v>
      </c>
      <c r="P115" s="49" t="e">
        <f t="shared" si="14"/>
        <v>#NUM!</v>
      </c>
      <c r="Q115" s="49" t="e">
        <f t="shared" si="14"/>
        <v>#NUM!</v>
      </c>
      <c r="R115" s="49" t="e">
        <f t="shared" si="14"/>
        <v>#NUM!</v>
      </c>
      <c r="S115" s="49" t="e">
        <f t="shared" si="14"/>
        <v>#NUM!</v>
      </c>
      <c r="T115" s="49" t="e">
        <f t="shared" si="14"/>
        <v>#NUM!</v>
      </c>
      <c r="U115" s="49" t="e">
        <f t="shared" si="14"/>
        <v>#NUM!</v>
      </c>
      <c r="V115" s="49" t="e">
        <f t="shared" si="14"/>
        <v>#NUM!</v>
      </c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</row>
    <row r="116" spans="1:54" x14ac:dyDescent="0.3">
      <c r="A116" t="s">
        <v>148</v>
      </c>
      <c r="C116" s="49" t="e">
        <f>ABS(IPMT($B$112,C114-$B$114,$B$113,$B$111))</f>
        <v>#NUM!</v>
      </c>
      <c r="D116" s="49" t="e">
        <f t="shared" ref="D116:F116" si="15">ABS(IPMT($B$112,D114-$B$114,$B$113,$B$111))</f>
        <v>#NUM!</v>
      </c>
      <c r="E116" s="49" t="e">
        <f t="shared" si="15"/>
        <v>#NUM!</v>
      </c>
      <c r="F116" s="49" t="e">
        <f t="shared" si="15"/>
        <v>#NUM!</v>
      </c>
      <c r="G116" s="49" t="e">
        <f t="shared" ref="G116:V116" si="16">ABS(IPMT($B$112,G114-$B$114,$B$113,$B$111))</f>
        <v>#NUM!</v>
      </c>
      <c r="H116" s="49" t="e">
        <f t="shared" si="16"/>
        <v>#NUM!</v>
      </c>
      <c r="I116" s="49" t="e">
        <f t="shared" si="16"/>
        <v>#NUM!</v>
      </c>
      <c r="J116" s="49" t="e">
        <f t="shared" si="16"/>
        <v>#NUM!</v>
      </c>
      <c r="K116" s="49" t="e">
        <f t="shared" si="16"/>
        <v>#NUM!</v>
      </c>
      <c r="L116" s="49" t="e">
        <f t="shared" si="16"/>
        <v>#NUM!</v>
      </c>
      <c r="M116" s="49" t="e">
        <f t="shared" si="16"/>
        <v>#NUM!</v>
      </c>
      <c r="N116" s="49" t="e">
        <f t="shared" si="16"/>
        <v>#NUM!</v>
      </c>
      <c r="O116" s="49" t="e">
        <f t="shared" si="16"/>
        <v>#NUM!</v>
      </c>
      <c r="P116" s="49" t="e">
        <f t="shared" si="16"/>
        <v>#NUM!</v>
      </c>
      <c r="Q116" s="49" t="e">
        <f t="shared" si="16"/>
        <v>#NUM!</v>
      </c>
      <c r="R116" s="49" t="e">
        <f t="shared" si="16"/>
        <v>#NUM!</v>
      </c>
      <c r="S116" s="49" t="e">
        <f t="shared" si="16"/>
        <v>#NUM!</v>
      </c>
      <c r="T116" s="49" t="e">
        <f t="shared" si="16"/>
        <v>#NUM!</v>
      </c>
      <c r="U116" s="49" t="e">
        <f t="shared" si="16"/>
        <v>#NUM!</v>
      </c>
      <c r="V116" s="49" t="e">
        <f t="shared" si="16"/>
        <v>#NUM!</v>
      </c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</row>
    <row r="117" spans="1:54" x14ac:dyDescent="0.3">
      <c r="A117" t="s">
        <v>22</v>
      </c>
      <c r="C117" s="49" t="e">
        <f>SUM(C115:C116)</f>
        <v>#NUM!</v>
      </c>
      <c r="D117" s="49" t="e">
        <f t="shared" ref="D117:F117" si="17">SUM(D115:D116)</f>
        <v>#NUM!</v>
      </c>
      <c r="E117" s="49" t="e">
        <f t="shared" si="17"/>
        <v>#NUM!</v>
      </c>
      <c r="F117" s="49" t="e">
        <f t="shared" si="17"/>
        <v>#NUM!</v>
      </c>
      <c r="G117" s="49" t="e">
        <f t="shared" ref="G117:V117" si="18">SUM(G115:G116)</f>
        <v>#NUM!</v>
      </c>
      <c r="H117" s="49" t="e">
        <f t="shared" si="18"/>
        <v>#NUM!</v>
      </c>
      <c r="I117" s="49" t="e">
        <f t="shared" si="18"/>
        <v>#NUM!</v>
      </c>
      <c r="J117" s="49" t="e">
        <f t="shared" si="18"/>
        <v>#NUM!</v>
      </c>
      <c r="K117" s="49" t="e">
        <f t="shared" si="18"/>
        <v>#NUM!</v>
      </c>
      <c r="L117" s="49" t="e">
        <f t="shared" si="18"/>
        <v>#NUM!</v>
      </c>
      <c r="M117" s="49" t="e">
        <f t="shared" si="18"/>
        <v>#NUM!</v>
      </c>
      <c r="N117" s="49" t="e">
        <f t="shared" si="18"/>
        <v>#NUM!</v>
      </c>
      <c r="O117" s="49" t="e">
        <f t="shared" si="18"/>
        <v>#NUM!</v>
      </c>
      <c r="P117" s="49" t="e">
        <f t="shared" si="18"/>
        <v>#NUM!</v>
      </c>
      <c r="Q117" s="49" t="e">
        <f t="shared" si="18"/>
        <v>#NUM!</v>
      </c>
      <c r="R117" s="49" t="e">
        <f t="shared" si="18"/>
        <v>#NUM!</v>
      </c>
      <c r="S117" s="49" t="e">
        <f t="shared" si="18"/>
        <v>#NUM!</v>
      </c>
      <c r="T117" s="49" t="e">
        <f t="shared" si="18"/>
        <v>#NUM!</v>
      </c>
      <c r="U117" s="49" t="e">
        <f t="shared" si="18"/>
        <v>#NUM!</v>
      </c>
      <c r="V117" s="49" t="e">
        <f t="shared" si="18"/>
        <v>#NUM!</v>
      </c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</row>
    <row r="119" spans="1:54" x14ac:dyDescent="0.3">
      <c r="A119" s="62" t="s">
        <v>180</v>
      </c>
    </row>
  </sheetData>
  <phoneticPr fontId="15" type="noConversion"/>
  <dataValidations disablePrompts="1" count="2">
    <dataValidation type="list" allowBlank="1" showInputMessage="1" showErrorMessage="1" sqref="B7" xr:uid="{0FDFAF7F-7569-44F3-BC90-652B477198AE}">
      <formula1>$J$1:$J$2</formula1>
    </dataValidation>
    <dataValidation type="list" allowBlank="1" showInputMessage="1" showErrorMessage="1" sqref="B29" xr:uid="{31D9FBE5-C02D-41D5-BA1A-2EA6B03DB2F5}">
      <formula1>$K$1:$K$2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3991-613F-488A-B644-97B2C2330F08}">
  <dimension ref="A1:J412"/>
  <sheetViews>
    <sheetView workbookViewId="0">
      <selection activeCell="G11" sqref="G11"/>
    </sheetView>
  </sheetViews>
  <sheetFormatPr defaultRowHeight="14.4" x14ac:dyDescent="0.3"/>
  <cols>
    <col min="1" max="1" width="39.6640625" bestFit="1" customWidth="1"/>
    <col min="2" max="2" width="18.77734375" bestFit="1" customWidth="1"/>
    <col min="3" max="3" width="18" bestFit="1" customWidth="1"/>
    <col min="4" max="4" width="17" customWidth="1"/>
    <col min="5" max="5" width="16.5546875" bestFit="1" customWidth="1"/>
    <col min="6" max="6" width="12.33203125" bestFit="1" customWidth="1"/>
    <col min="8" max="8" width="12.88671875" customWidth="1"/>
    <col min="12" max="12" width="10.109375" customWidth="1"/>
  </cols>
  <sheetData>
    <row r="1" spans="1:10" x14ac:dyDescent="0.3">
      <c r="A1" t="s">
        <v>225</v>
      </c>
      <c r="B1" s="1">
        <v>1.75</v>
      </c>
    </row>
    <row r="2" spans="1:10" x14ac:dyDescent="0.3">
      <c r="A2" t="s">
        <v>226</v>
      </c>
      <c r="B2" s="1">
        <v>1.5</v>
      </c>
    </row>
    <row r="4" spans="1:10" x14ac:dyDescent="0.3">
      <c r="B4" t="s">
        <v>230</v>
      </c>
      <c r="C4" t="s">
        <v>231</v>
      </c>
    </row>
    <row r="5" spans="1:10" x14ac:dyDescent="0.3">
      <c r="A5" t="s">
        <v>227</v>
      </c>
    </row>
    <row r="6" spans="1:10" x14ac:dyDescent="0.3">
      <c r="A6" t="s">
        <v>228</v>
      </c>
    </row>
    <row r="7" spans="1:10" x14ac:dyDescent="0.3">
      <c r="A7" t="s">
        <v>13</v>
      </c>
      <c r="B7" s="5">
        <v>0.5</v>
      </c>
      <c r="C7" s="5">
        <v>0.4</v>
      </c>
    </row>
    <row r="8" spans="1:10" x14ac:dyDescent="0.3">
      <c r="A8" s="6" t="s">
        <v>14</v>
      </c>
      <c r="B8" s="7">
        <v>0.04</v>
      </c>
      <c r="C8" s="7">
        <v>0.04</v>
      </c>
    </row>
    <row r="9" spans="1:10" x14ac:dyDescent="0.3">
      <c r="A9" t="s">
        <v>39</v>
      </c>
      <c r="B9" s="8">
        <v>75</v>
      </c>
      <c r="C9" s="8">
        <v>75</v>
      </c>
    </row>
    <row r="10" spans="1:10" x14ac:dyDescent="0.3">
      <c r="A10" s="6" t="s">
        <v>20</v>
      </c>
      <c r="B10" s="11"/>
      <c r="C10" s="11"/>
    </row>
    <row r="11" spans="1:10" x14ac:dyDescent="0.3">
      <c r="A11" s="6" t="s">
        <v>21</v>
      </c>
      <c r="B11" s="4" t="str">
        <f>VLOOKUP(0,A47:B412,2,FALSE)</f>
        <v>Wean</v>
      </c>
      <c r="C11" s="4" t="str">
        <f>VLOOKUP(0,D47:E412,2,FALSE)</f>
        <v>Wean</v>
      </c>
    </row>
    <row r="12" spans="1:10" x14ac:dyDescent="0.3">
      <c r="A12" s="6" t="s">
        <v>38</v>
      </c>
      <c r="B12" t="e">
        <f>B5+B11</f>
        <v>#VALUE!</v>
      </c>
      <c r="C12" t="e">
        <f>C5+C11</f>
        <v>#VALUE!</v>
      </c>
    </row>
    <row r="13" spans="1:10" x14ac:dyDescent="0.3">
      <c r="A13" s="65" t="s">
        <v>232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3">
      <c r="C14" s="64" t="s">
        <v>230</v>
      </c>
      <c r="D14" s="64"/>
      <c r="E14" s="64"/>
      <c r="F14" s="64"/>
      <c r="G14" s="64" t="s">
        <v>231</v>
      </c>
      <c r="H14" s="64"/>
      <c r="I14" s="64"/>
      <c r="J14" s="64"/>
    </row>
    <row r="15" spans="1:10" ht="43.2" x14ac:dyDescent="0.3">
      <c r="A15" t="s">
        <v>15</v>
      </c>
      <c r="B15" t="s">
        <v>16</v>
      </c>
      <c r="C15" t="s">
        <v>17</v>
      </c>
      <c r="D15" s="6" t="s">
        <v>18</v>
      </c>
      <c r="E15" s="6" t="s">
        <v>19</v>
      </c>
      <c r="F15" s="6" t="s">
        <v>26</v>
      </c>
      <c r="G15" t="s">
        <v>17</v>
      </c>
      <c r="H15" s="6" t="s">
        <v>18</v>
      </c>
      <c r="I15" s="6" t="s">
        <v>19</v>
      </c>
      <c r="J15" s="6" t="s">
        <v>26</v>
      </c>
    </row>
    <row r="16" spans="1:10" x14ac:dyDescent="0.3">
      <c r="A16" t="s">
        <v>189</v>
      </c>
      <c r="B16" s="1"/>
      <c r="C16" s="2"/>
      <c r="D16" s="9">
        <f>C16*$B$10</f>
        <v>0</v>
      </c>
      <c r="E16" s="10">
        <f>B16/2000*D16</f>
        <v>0</v>
      </c>
      <c r="F16" s="10" t="e">
        <f>E16*B11</f>
        <v>#VALUE!</v>
      </c>
      <c r="G16" s="2"/>
      <c r="H16" s="9">
        <f>G16*$C$10</f>
        <v>0</v>
      </c>
      <c r="I16" s="10">
        <f>B16/2000*H16</f>
        <v>0</v>
      </c>
      <c r="J16" s="10" t="e">
        <f>I16*C11</f>
        <v>#VALUE!</v>
      </c>
    </row>
    <row r="17" spans="1:10" x14ac:dyDescent="0.3">
      <c r="A17" t="s">
        <v>5</v>
      </c>
      <c r="B17" s="1" t="e">
        <f>+Ewes_Does!B35/Ewes_Does!B36*2000</f>
        <v>#DIV/0!</v>
      </c>
      <c r="C17" s="2"/>
      <c r="D17" s="9">
        <f>C17*$B$10</f>
        <v>0</v>
      </c>
      <c r="E17" s="10" t="e">
        <f>B17/2000*D17</f>
        <v>#DIV/0!</v>
      </c>
      <c r="F17" s="10" t="e">
        <f>E17*B11</f>
        <v>#DIV/0!</v>
      </c>
      <c r="G17" s="2"/>
      <c r="H17" s="9">
        <f>G17*$C$10</f>
        <v>0</v>
      </c>
      <c r="I17" s="10" t="e">
        <f>B17/2000*H17</f>
        <v>#DIV/0!</v>
      </c>
      <c r="J17" s="10" t="e">
        <f>I17*C11</f>
        <v>#DIV/0!</v>
      </c>
    </row>
    <row r="18" spans="1:10" x14ac:dyDescent="0.3">
      <c r="A18" t="s">
        <v>22</v>
      </c>
      <c r="C18" s="2"/>
      <c r="D18" s="9">
        <f t="shared" ref="C18:J18" si="0">SUM(D16:D17)</f>
        <v>0</v>
      </c>
      <c r="E18" s="10" t="e">
        <f>SUM(E16:E17)</f>
        <v>#DIV/0!</v>
      </c>
      <c r="F18" s="10" t="e">
        <f>SUM(F16:F17)</f>
        <v>#VALUE!</v>
      </c>
      <c r="G18" s="2"/>
      <c r="H18" s="9">
        <f t="shared" si="0"/>
        <v>0</v>
      </c>
      <c r="I18" s="10" t="e">
        <f t="shared" si="0"/>
        <v>#DIV/0!</v>
      </c>
      <c r="J18" s="10" t="e">
        <f t="shared" si="0"/>
        <v>#VALUE!</v>
      </c>
    </row>
    <row r="19" spans="1:10" x14ac:dyDescent="0.3">
      <c r="A19" t="s">
        <v>40</v>
      </c>
    </row>
    <row r="21" spans="1:10" x14ac:dyDescent="0.3">
      <c r="A21" t="s">
        <v>229</v>
      </c>
    </row>
    <row r="22" spans="1:10" x14ac:dyDescent="0.3">
      <c r="A22" t="s">
        <v>28</v>
      </c>
      <c r="B22" s="1">
        <f>Ewes_Does!B52</f>
        <v>0</v>
      </c>
    </row>
    <row r="23" spans="1:10" x14ac:dyDescent="0.3">
      <c r="A23" t="s">
        <v>41</v>
      </c>
      <c r="B23">
        <v>1.5</v>
      </c>
    </row>
    <row r="24" spans="1:10" x14ac:dyDescent="0.3">
      <c r="B24" t="s">
        <v>230</v>
      </c>
      <c r="C24" t="s">
        <v>231</v>
      </c>
    </row>
    <row r="25" spans="1:10" x14ac:dyDescent="0.3">
      <c r="A25" t="s">
        <v>233</v>
      </c>
      <c r="B25" t="e">
        <f>$B$23*B11</f>
        <v>#VALUE!</v>
      </c>
      <c r="C25" t="e">
        <f>$B$23*C11</f>
        <v>#VALUE!</v>
      </c>
    </row>
    <row r="26" spans="1:10" x14ac:dyDescent="0.3">
      <c r="A26" t="s">
        <v>234</v>
      </c>
      <c r="B26" s="10" t="e">
        <f>B25/1000*B22</f>
        <v>#VALUE!</v>
      </c>
      <c r="C26" s="10" t="e">
        <f>C25/1000*B22</f>
        <v>#VALUE!</v>
      </c>
    </row>
    <row r="28" spans="1:10" x14ac:dyDescent="0.3">
      <c r="A28" t="s">
        <v>32</v>
      </c>
    </row>
    <row r="29" spans="1:10" x14ac:dyDescent="0.3">
      <c r="A29" t="s">
        <v>235</v>
      </c>
    </row>
    <row r="30" spans="1:10" x14ac:dyDescent="0.3">
      <c r="A30" t="s">
        <v>236</v>
      </c>
    </row>
    <row r="31" spans="1:10" x14ac:dyDescent="0.3">
      <c r="A31" t="s">
        <v>31</v>
      </c>
      <c r="B31" s="1"/>
    </row>
    <row r="32" spans="1:10" x14ac:dyDescent="0.3">
      <c r="A32" t="s">
        <v>33</v>
      </c>
    </row>
    <row r="33" spans="1:9" x14ac:dyDescent="0.3">
      <c r="B33">
        <v>2020</v>
      </c>
      <c r="C33">
        <v>2021</v>
      </c>
      <c r="D33">
        <v>2022</v>
      </c>
      <c r="E33">
        <v>2023</v>
      </c>
      <c r="F33">
        <v>2024</v>
      </c>
    </row>
    <row r="34" spans="1:9" x14ac:dyDescent="0.3">
      <c r="A34" t="s">
        <v>237</v>
      </c>
      <c r="B34" t="e">
        <f>ROUNDUP(Ewes_Does!F15*Ewes_Does!$B$12/$B$32,0)</f>
        <v>#DIV/0!</v>
      </c>
      <c r="C34" t="e">
        <f>ROUNDUP(Ewes_Does!G15*Ewes_Does!$B$12/$B$32,0)</f>
        <v>#DIV/0!</v>
      </c>
      <c r="D34" t="e">
        <f>ROUNDUP(Ewes_Does!H15*Ewes_Does!$B$12/$B$32,0)</f>
        <v>#DIV/0!</v>
      </c>
      <c r="E34" t="e">
        <f>ROUNDUP(Ewes_Does!I15*Ewes_Does!$B$12/$B$32,0)</f>
        <v>#DIV/0!</v>
      </c>
      <c r="F34" t="e">
        <f>ROUNDUP(Ewes_Does!J15*Ewes_Does!$B$12/$B$32,0)</f>
        <v>#DIV/0!</v>
      </c>
    </row>
    <row r="35" spans="1:9" x14ac:dyDescent="0.3">
      <c r="A35" t="s">
        <v>238</v>
      </c>
      <c r="B35" t="e">
        <f>ROUNDUP(Ewes_Does!F16*Ewes_Does!$B$15/$B$32,0)</f>
        <v>#DIV/0!</v>
      </c>
      <c r="C35" t="e">
        <f>ROUNDUP(Ewes_Does!G16*Ewes_Does!$B$15/$B$32,0)</f>
        <v>#DIV/0!</v>
      </c>
      <c r="D35" t="e">
        <f>ROUNDUP(Ewes_Does!H16*Ewes_Does!$B$15/$B$32,0)</f>
        <v>#DIV/0!</v>
      </c>
      <c r="E35" t="e">
        <f>ROUNDUP(Ewes_Does!I16*Ewes_Does!$B$15/$B$32,0)</f>
        <v>#DIV/0!</v>
      </c>
      <c r="F35" t="e">
        <f>ROUNDUP(Ewes_Does!J16*Ewes_Does!$B$15/$B$32,0)</f>
        <v>#DIV/0!</v>
      </c>
    </row>
    <row r="36" spans="1:9" x14ac:dyDescent="0.3">
      <c r="A36" t="s">
        <v>239</v>
      </c>
      <c r="B36" s="1" t="e">
        <f>$B$29*$B$31*B34</f>
        <v>#DIV/0!</v>
      </c>
      <c r="C36" s="1" t="e">
        <f>$B$29*$B$31*C34</f>
        <v>#DIV/0!</v>
      </c>
      <c r="D36" s="1" t="e">
        <f t="shared" ref="D36:F36" si="1">$B$29*$B$31*D34</f>
        <v>#DIV/0!</v>
      </c>
      <c r="E36" s="1" t="e">
        <f t="shared" si="1"/>
        <v>#DIV/0!</v>
      </c>
      <c r="F36" s="1" t="e">
        <f t="shared" si="1"/>
        <v>#DIV/0!</v>
      </c>
    </row>
    <row r="37" spans="1:9" x14ac:dyDescent="0.3">
      <c r="A37" t="s">
        <v>240</v>
      </c>
      <c r="B37" s="1" t="e">
        <f>$B$30*$B$31*B35</f>
        <v>#DIV/0!</v>
      </c>
      <c r="C37" s="1" t="e">
        <f t="shared" ref="C37:F37" si="2">$B$30*$B$31*C35</f>
        <v>#DIV/0!</v>
      </c>
      <c r="D37" s="1" t="e">
        <f t="shared" si="2"/>
        <v>#DIV/0!</v>
      </c>
      <c r="E37" s="1" t="e">
        <f t="shared" si="2"/>
        <v>#DIV/0!</v>
      </c>
      <c r="F37" s="1" t="e">
        <f t="shared" si="2"/>
        <v>#DIV/0!</v>
      </c>
    </row>
    <row r="38" spans="1:9" x14ac:dyDescent="0.3">
      <c r="A38" t="s">
        <v>241</v>
      </c>
      <c r="B38" s="1" t="e">
        <f>SUM(B36:B37)</f>
        <v>#DIV/0!</v>
      </c>
      <c r="C38" s="1" t="e">
        <f t="shared" ref="C38:F38" si="3">SUM(C36:C37)</f>
        <v>#DIV/0!</v>
      </c>
      <c r="D38" s="1" t="e">
        <f t="shared" si="3"/>
        <v>#DIV/0!</v>
      </c>
      <c r="E38" s="1" t="e">
        <f t="shared" si="3"/>
        <v>#DIV/0!</v>
      </c>
      <c r="F38" s="1" t="e">
        <f t="shared" si="3"/>
        <v>#DIV/0!</v>
      </c>
    </row>
    <row r="39" spans="1:9" x14ac:dyDescent="0.3">
      <c r="B39" s="1"/>
    </row>
    <row r="40" spans="1:9" x14ac:dyDescent="0.3">
      <c r="A40" t="s">
        <v>242</v>
      </c>
    </row>
    <row r="41" spans="1:9" x14ac:dyDescent="0.3">
      <c r="A41" t="s">
        <v>36</v>
      </c>
      <c r="B41" s="1"/>
    </row>
    <row r="42" spans="1:9" x14ac:dyDescent="0.3">
      <c r="A42" t="s">
        <v>37</v>
      </c>
      <c r="B42" s="13"/>
    </row>
    <row r="44" spans="1:9" x14ac:dyDescent="0.3">
      <c r="A44" t="s">
        <v>42</v>
      </c>
    </row>
    <row r="45" spans="1:9" x14ac:dyDescent="0.3">
      <c r="A45" s="64" t="s">
        <v>230</v>
      </c>
      <c r="B45" s="64"/>
      <c r="C45" s="64"/>
      <c r="D45" s="64" t="s">
        <v>231</v>
      </c>
      <c r="E45" s="64"/>
      <c r="F45" s="64"/>
    </row>
    <row r="46" spans="1:9" x14ac:dyDescent="0.3">
      <c r="A46" s="6" t="s">
        <v>159</v>
      </c>
      <c r="B46" s="4" t="s">
        <v>23</v>
      </c>
      <c r="C46" t="s">
        <v>24</v>
      </c>
      <c r="D46" s="6" t="s">
        <v>159</v>
      </c>
      <c r="E46" s="4" t="s">
        <v>23</v>
      </c>
      <c r="F46" t="s">
        <v>24</v>
      </c>
    </row>
    <row r="47" spans="1:9" x14ac:dyDescent="0.3">
      <c r="A47">
        <f t="shared" ref="A47:A110" si="4">IF(C47&gt;$B$9,0,C47*$B$8)</f>
        <v>0</v>
      </c>
      <c r="B47" t="s">
        <v>25</v>
      </c>
      <c r="C47" s="5">
        <f>B6</f>
        <v>0</v>
      </c>
      <c r="D47">
        <f>IF(F47&gt;$C$9,0,F47*$C$8)</f>
        <v>0</v>
      </c>
      <c r="E47" t="s">
        <v>25</v>
      </c>
      <c r="F47" s="5">
        <f>C6</f>
        <v>0</v>
      </c>
      <c r="I47" s="1"/>
    </row>
    <row r="48" spans="1:9" x14ac:dyDescent="0.3">
      <c r="A48">
        <f t="shared" si="4"/>
        <v>0.02</v>
      </c>
      <c r="B48">
        <v>1</v>
      </c>
      <c r="C48">
        <f>C47+(B48*B7)</f>
        <v>0.5</v>
      </c>
      <c r="D48">
        <f>IF(F48&gt;$C$9,0,F48*$C$8)</f>
        <v>1.6E-2</v>
      </c>
      <c r="E48">
        <v>1</v>
      </c>
      <c r="F48">
        <f>F47+(E48*C7)</f>
        <v>0.4</v>
      </c>
      <c r="I48" s="1"/>
    </row>
    <row r="49" spans="1:9" x14ac:dyDescent="0.3">
      <c r="A49">
        <f t="shared" si="4"/>
        <v>0.04</v>
      </c>
      <c r="B49">
        <v>2</v>
      </c>
      <c r="C49">
        <f t="shared" ref="C49:C112" si="5">C48+((B49-B48)*$B$7)</f>
        <v>1</v>
      </c>
      <c r="D49">
        <f t="shared" ref="D49:D112" si="6">IF(F49&gt;$C$9,0,F49*$C$8)</f>
        <v>3.6000000000000004E-2</v>
      </c>
      <c r="E49">
        <v>2</v>
      </c>
      <c r="F49">
        <f t="shared" ref="F49:F112" si="7">F48+((E49-E48)*$B$7)</f>
        <v>0.9</v>
      </c>
      <c r="I49" s="1"/>
    </row>
    <row r="50" spans="1:9" x14ac:dyDescent="0.3">
      <c r="A50">
        <f t="shared" si="4"/>
        <v>0.06</v>
      </c>
      <c r="B50">
        <v>3</v>
      </c>
      <c r="C50">
        <f t="shared" si="5"/>
        <v>1.5</v>
      </c>
      <c r="D50">
        <f t="shared" si="6"/>
        <v>5.5999999999999994E-2</v>
      </c>
      <c r="E50">
        <v>3</v>
      </c>
      <c r="F50">
        <f t="shared" si="7"/>
        <v>1.4</v>
      </c>
    </row>
    <row r="51" spans="1:9" x14ac:dyDescent="0.3">
      <c r="A51">
        <f t="shared" si="4"/>
        <v>0.08</v>
      </c>
      <c r="B51">
        <v>4</v>
      </c>
      <c r="C51">
        <f t="shared" si="5"/>
        <v>2</v>
      </c>
      <c r="D51">
        <f t="shared" si="6"/>
        <v>7.5999999999999998E-2</v>
      </c>
      <c r="E51">
        <v>4</v>
      </c>
      <c r="F51">
        <f t="shared" si="7"/>
        <v>1.9</v>
      </c>
    </row>
    <row r="52" spans="1:9" x14ac:dyDescent="0.3">
      <c r="A52">
        <f t="shared" si="4"/>
        <v>0.1</v>
      </c>
      <c r="B52">
        <v>5</v>
      </c>
      <c r="C52">
        <f t="shared" si="5"/>
        <v>2.5</v>
      </c>
      <c r="D52">
        <f t="shared" si="6"/>
        <v>9.6000000000000002E-2</v>
      </c>
      <c r="E52">
        <v>5</v>
      </c>
      <c r="F52">
        <f t="shared" si="7"/>
        <v>2.4</v>
      </c>
    </row>
    <row r="53" spans="1:9" x14ac:dyDescent="0.3">
      <c r="A53">
        <f t="shared" si="4"/>
        <v>0.12</v>
      </c>
      <c r="B53">
        <v>6</v>
      </c>
      <c r="C53">
        <f t="shared" si="5"/>
        <v>3</v>
      </c>
      <c r="D53">
        <f t="shared" si="6"/>
        <v>0.11599999999999999</v>
      </c>
      <c r="E53">
        <v>6</v>
      </c>
      <c r="F53">
        <f t="shared" si="7"/>
        <v>2.9</v>
      </c>
    </row>
    <row r="54" spans="1:9" x14ac:dyDescent="0.3">
      <c r="A54">
        <f t="shared" si="4"/>
        <v>0.14000000000000001</v>
      </c>
      <c r="B54">
        <v>7</v>
      </c>
      <c r="C54">
        <f t="shared" si="5"/>
        <v>3.5</v>
      </c>
      <c r="D54">
        <f t="shared" si="6"/>
        <v>0.13600000000000001</v>
      </c>
      <c r="E54">
        <v>7</v>
      </c>
      <c r="F54">
        <f t="shared" si="7"/>
        <v>3.4</v>
      </c>
    </row>
    <row r="55" spans="1:9" x14ac:dyDescent="0.3">
      <c r="A55">
        <f t="shared" si="4"/>
        <v>0.16</v>
      </c>
      <c r="B55">
        <v>8</v>
      </c>
      <c r="C55">
        <f t="shared" si="5"/>
        <v>4</v>
      </c>
      <c r="D55">
        <f t="shared" si="6"/>
        <v>0.156</v>
      </c>
      <c r="E55">
        <v>8</v>
      </c>
      <c r="F55">
        <f t="shared" si="7"/>
        <v>3.9</v>
      </c>
    </row>
    <row r="56" spans="1:9" x14ac:dyDescent="0.3">
      <c r="A56">
        <f t="shared" si="4"/>
        <v>0.18</v>
      </c>
      <c r="B56">
        <v>9</v>
      </c>
      <c r="C56">
        <f t="shared" si="5"/>
        <v>4.5</v>
      </c>
      <c r="D56">
        <f t="shared" si="6"/>
        <v>0.17600000000000002</v>
      </c>
      <c r="E56">
        <v>9</v>
      </c>
      <c r="F56">
        <f t="shared" si="7"/>
        <v>4.4000000000000004</v>
      </c>
    </row>
    <row r="57" spans="1:9" x14ac:dyDescent="0.3">
      <c r="A57">
        <f t="shared" si="4"/>
        <v>0.2</v>
      </c>
      <c r="B57">
        <v>10</v>
      </c>
      <c r="C57">
        <f t="shared" si="5"/>
        <v>5</v>
      </c>
      <c r="D57">
        <f t="shared" si="6"/>
        <v>0.19600000000000001</v>
      </c>
      <c r="E57">
        <v>10</v>
      </c>
      <c r="F57">
        <f t="shared" si="7"/>
        <v>4.9000000000000004</v>
      </c>
    </row>
    <row r="58" spans="1:9" x14ac:dyDescent="0.3">
      <c r="A58">
        <f t="shared" si="4"/>
        <v>0.22</v>
      </c>
      <c r="B58">
        <v>11</v>
      </c>
      <c r="C58">
        <f t="shared" si="5"/>
        <v>5.5</v>
      </c>
      <c r="D58">
        <f t="shared" si="6"/>
        <v>0.21600000000000003</v>
      </c>
      <c r="E58">
        <v>11</v>
      </c>
      <c r="F58">
        <f t="shared" si="7"/>
        <v>5.4</v>
      </c>
    </row>
    <row r="59" spans="1:9" x14ac:dyDescent="0.3">
      <c r="A59">
        <f t="shared" si="4"/>
        <v>0.24</v>
      </c>
      <c r="B59">
        <v>12</v>
      </c>
      <c r="C59">
        <f t="shared" si="5"/>
        <v>6</v>
      </c>
      <c r="D59">
        <f t="shared" si="6"/>
        <v>0.23600000000000002</v>
      </c>
      <c r="E59">
        <v>12</v>
      </c>
      <c r="F59">
        <f t="shared" si="7"/>
        <v>5.9</v>
      </c>
    </row>
    <row r="60" spans="1:9" x14ac:dyDescent="0.3">
      <c r="A60">
        <f t="shared" si="4"/>
        <v>0.26</v>
      </c>
      <c r="B60">
        <v>13</v>
      </c>
      <c r="C60">
        <f t="shared" si="5"/>
        <v>6.5</v>
      </c>
      <c r="D60">
        <f t="shared" si="6"/>
        <v>0.25600000000000001</v>
      </c>
      <c r="E60">
        <v>13</v>
      </c>
      <c r="F60">
        <f t="shared" si="7"/>
        <v>6.4</v>
      </c>
    </row>
    <row r="61" spans="1:9" x14ac:dyDescent="0.3">
      <c r="A61">
        <f t="shared" si="4"/>
        <v>0.28000000000000003</v>
      </c>
      <c r="B61">
        <v>14</v>
      </c>
      <c r="C61">
        <f t="shared" si="5"/>
        <v>7</v>
      </c>
      <c r="D61">
        <f t="shared" si="6"/>
        <v>0.27600000000000002</v>
      </c>
      <c r="E61">
        <v>14</v>
      </c>
      <c r="F61">
        <f t="shared" si="7"/>
        <v>6.9</v>
      </c>
    </row>
    <row r="62" spans="1:9" x14ac:dyDescent="0.3">
      <c r="A62">
        <f t="shared" si="4"/>
        <v>0.3</v>
      </c>
      <c r="B62">
        <v>15</v>
      </c>
      <c r="C62">
        <f t="shared" si="5"/>
        <v>7.5</v>
      </c>
      <c r="D62">
        <f t="shared" si="6"/>
        <v>0.29600000000000004</v>
      </c>
      <c r="E62">
        <v>15</v>
      </c>
      <c r="F62">
        <f t="shared" si="7"/>
        <v>7.4</v>
      </c>
    </row>
    <row r="63" spans="1:9" x14ac:dyDescent="0.3">
      <c r="A63">
        <f t="shared" si="4"/>
        <v>0.32</v>
      </c>
      <c r="B63">
        <v>16</v>
      </c>
      <c r="C63">
        <f t="shared" si="5"/>
        <v>8</v>
      </c>
      <c r="D63">
        <f t="shared" si="6"/>
        <v>0.316</v>
      </c>
      <c r="E63">
        <v>16</v>
      </c>
      <c r="F63">
        <f t="shared" si="7"/>
        <v>7.9</v>
      </c>
    </row>
    <row r="64" spans="1:9" x14ac:dyDescent="0.3">
      <c r="A64">
        <f t="shared" si="4"/>
        <v>0.34</v>
      </c>
      <c r="B64">
        <v>17</v>
      </c>
      <c r="C64">
        <f t="shared" si="5"/>
        <v>8.5</v>
      </c>
      <c r="D64">
        <f t="shared" si="6"/>
        <v>0.33600000000000002</v>
      </c>
      <c r="E64">
        <v>17</v>
      </c>
      <c r="F64">
        <f t="shared" si="7"/>
        <v>8.4</v>
      </c>
    </row>
    <row r="65" spans="1:6" x14ac:dyDescent="0.3">
      <c r="A65">
        <f t="shared" si="4"/>
        <v>0.36</v>
      </c>
      <c r="B65">
        <v>18</v>
      </c>
      <c r="C65">
        <f t="shared" si="5"/>
        <v>9</v>
      </c>
      <c r="D65">
        <f t="shared" si="6"/>
        <v>0.35600000000000004</v>
      </c>
      <c r="E65">
        <v>18</v>
      </c>
      <c r="F65">
        <f t="shared" si="7"/>
        <v>8.9</v>
      </c>
    </row>
    <row r="66" spans="1:6" x14ac:dyDescent="0.3">
      <c r="A66">
        <f t="shared" si="4"/>
        <v>0.38</v>
      </c>
      <c r="B66">
        <v>19</v>
      </c>
      <c r="C66">
        <f t="shared" si="5"/>
        <v>9.5</v>
      </c>
      <c r="D66">
        <f t="shared" si="6"/>
        <v>0.376</v>
      </c>
      <c r="E66">
        <v>19</v>
      </c>
      <c r="F66">
        <f t="shared" si="7"/>
        <v>9.4</v>
      </c>
    </row>
    <row r="67" spans="1:6" x14ac:dyDescent="0.3">
      <c r="A67">
        <f t="shared" si="4"/>
        <v>0.4</v>
      </c>
      <c r="B67">
        <v>20</v>
      </c>
      <c r="C67">
        <f t="shared" si="5"/>
        <v>10</v>
      </c>
      <c r="D67">
        <f t="shared" si="6"/>
        <v>0.39600000000000002</v>
      </c>
      <c r="E67">
        <v>20</v>
      </c>
      <c r="F67">
        <f t="shared" si="7"/>
        <v>9.9</v>
      </c>
    </row>
    <row r="68" spans="1:6" x14ac:dyDescent="0.3">
      <c r="A68">
        <f t="shared" si="4"/>
        <v>0.42</v>
      </c>
      <c r="B68">
        <v>21</v>
      </c>
      <c r="C68">
        <f t="shared" si="5"/>
        <v>10.5</v>
      </c>
      <c r="D68">
        <f t="shared" si="6"/>
        <v>0.41600000000000004</v>
      </c>
      <c r="E68">
        <v>21</v>
      </c>
      <c r="F68">
        <f t="shared" si="7"/>
        <v>10.4</v>
      </c>
    </row>
    <row r="69" spans="1:6" x14ac:dyDescent="0.3">
      <c r="A69">
        <f t="shared" si="4"/>
        <v>0.44</v>
      </c>
      <c r="B69">
        <v>22</v>
      </c>
      <c r="C69">
        <f t="shared" si="5"/>
        <v>11</v>
      </c>
      <c r="D69">
        <f t="shared" si="6"/>
        <v>0.436</v>
      </c>
      <c r="E69">
        <v>22</v>
      </c>
      <c r="F69">
        <f t="shared" si="7"/>
        <v>10.9</v>
      </c>
    </row>
    <row r="70" spans="1:6" x14ac:dyDescent="0.3">
      <c r="A70">
        <f t="shared" si="4"/>
        <v>0.46</v>
      </c>
      <c r="B70">
        <v>23</v>
      </c>
      <c r="C70">
        <f t="shared" si="5"/>
        <v>11.5</v>
      </c>
      <c r="D70">
        <f t="shared" si="6"/>
        <v>0.45600000000000002</v>
      </c>
      <c r="E70">
        <v>23</v>
      </c>
      <c r="F70">
        <f t="shared" si="7"/>
        <v>11.4</v>
      </c>
    </row>
    <row r="71" spans="1:6" x14ac:dyDescent="0.3">
      <c r="A71">
        <f t="shared" si="4"/>
        <v>0.48</v>
      </c>
      <c r="B71">
        <v>24</v>
      </c>
      <c r="C71">
        <f t="shared" si="5"/>
        <v>12</v>
      </c>
      <c r="D71">
        <f t="shared" si="6"/>
        <v>0.47600000000000003</v>
      </c>
      <c r="E71">
        <v>24</v>
      </c>
      <c r="F71">
        <f t="shared" si="7"/>
        <v>11.9</v>
      </c>
    </row>
    <row r="72" spans="1:6" x14ac:dyDescent="0.3">
      <c r="A72">
        <f t="shared" si="4"/>
        <v>0.5</v>
      </c>
      <c r="B72">
        <v>25</v>
      </c>
      <c r="C72">
        <f t="shared" si="5"/>
        <v>12.5</v>
      </c>
      <c r="D72">
        <f t="shared" si="6"/>
        <v>0.49600000000000005</v>
      </c>
      <c r="E72">
        <v>25</v>
      </c>
      <c r="F72">
        <f t="shared" si="7"/>
        <v>12.4</v>
      </c>
    </row>
    <row r="73" spans="1:6" x14ac:dyDescent="0.3">
      <c r="A73">
        <f t="shared" si="4"/>
        <v>0.52</v>
      </c>
      <c r="B73">
        <v>26</v>
      </c>
      <c r="C73">
        <f t="shared" si="5"/>
        <v>13</v>
      </c>
      <c r="D73">
        <f t="shared" si="6"/>
        <v>0.51600000000000001</v>
      </c>
      <c r="E73">
        <v>26</v>
      </c>
      <c r="F73">
        <f t="shared" si="7"/>
        <v>12.9</v>
      </c>
    </row>
    <row r="74" spans="1:6" x14ac:dyDescent="0.3">
      <c r="A74">
        <f t="shared" si="4"/>
        <v>0.54</v>
      </c>
      <c r="B74">
        <v>27</v>
      </c>
      <c r="C74">
        <f t="shared" si="5"/>
        <v>13.5</v>
      </c>
      <c r="D74">
        <f t="shared" si="6"/>
        <v>0.53600000000000003</v>
      </c>
      <c r="E74">
        <v>27</v>
      </c>
      <c r="F74">
        <f t="shared" si="7"/>
        <v>13.4</v>
      </c>
    </row>
    <row r="75" spans="1:6" x14ac:dyDescent="0.3">
      <c r="A75">
        <f t="shared" si="4"/>
        <v>0.56000000000000005</v>
      </c>
      <c r="B75">
        <v>28</v>
      </c>
      <c r="C75">
        <f t="shared" si="5"/>
        <v>14</v>
      </c>
      <c r="D75">
        <f t="shared" si="6"/>
        <v>0.55600000000000005</v>
      </c>
      <c r="E75">
        <v>28</v>
      </c>
      <c r="F75">
        <f t="shared" si="7"/>
        <v>13.9</v>
      </c>
    </row>
    <row r="76" spans="1:6" x14ac:dyDescent="0.3">
      <c r="A76">
        <f t="shared" si="4"/>
        <v>0.57999999999999996</v>
      </c>
      <c r="B76">
        <v>29</v>
      </c>
      <c r="C76">
        <f t="shared" si="5"/>
        <v>14.5</v>
      </c>
      <c r="D76">
        <f t="shared" si="6"/>
        <v>0.57600000000000007</v>
      </c>
      <c r="E76">
        <v>29</v>
      </c>
      <c r="F76">
        <f t="shared" si="7"/>
        <v>14.4</v>
      </c>
    </row>
    <row r="77" spans="1:6" x14ac:dyDescent="0.3">
      <c r="A77">
        <f t="shared" si="4"/>
        <v>0.6</v>
      </c>
      <c r="B77">
        <v>30</v>
      </c>
      <c r="C77">
        <f t="shared" si="5"/>
        <v>15</v>
      </c>
      <c r="D77">
        <f t="shared" si="6"/>
        <v>0.59599999999999997</v>
      </c>
      <c r="E77">
        <v>30</v>
      </c>
      <c r="F77">
        <f t="shared" si="7"/>
        <v>14.9</v>
      </c>
    </row>
    <row r="78" spans="1:6" x14ac:dyDescent="0.3">
      <c r="A78">
        <f t="shared" si="4"/>
        <v>0.62</v>
      </c>
      <c r="B78">
        <v>31</v>
      </c>
      <c r="C78">
        <f t="shared" si="5"/>
        <v>15.5</v>
      </c>
      <c r="D78">
        <f t="shared" si="6"/>
        <v>0.61599999999999999</v>
      </c>
      <c r="E78">
        <v>31</v>
      </c>
      <c r="F78">
        <f t="shared" si="7"/>
        <v>15.4</v>
      </c>
    </row>
    <row r="79" spans="1:6" x14ac:dyDescent="0.3">
      <c r="A79">
        <f t="shared" si="4"/>
        <v>0.64</v>
      </c>
      <c r="B79">
        <v>32</v>
      </c>
      <c r="C79">
        <f t="shared" si="5"/>
        <v>16</v>
      </c>
      <c r="D79">
        <f t="shared" si="6"/>
        <v>0.63600000000000001</v>
      </c>
      <c r="E79">
        <v>32</v>
      </c>
      <c r="F79">
        <f t="shared" si="7"/>
        <v>15.9</v>
      </c>
    </row>
    <row r="80" spans="1:6" x14ac:dyDescent="0.3">
      <c r="A80">
        <f t="shared" si="4"/>
        <v>0.66</v>
      </c>
      <c r="B80">
        <v>33</v>
      </c>
      <c r="C80">
        <f t="shared" si="5"/>
        <v>16.5</v>
      </c>
      <c r="D80">
        <f t="shared" si="6"/>
        <v>0.65599999999999992</v>
      </c>
      <c r="E80">
        <v>33</v>
      </c>
      <c r="F80">
        <f t="shared" si="7"/>
        <v>16.399999999999999</v>
      </c>
    </row>
    <row r="81" spans="1:6" x14ac:dyDescent="0.3">
      <c r="A81">
        <f t="shared" si="4"/>
        <v>0.68</v>
      </c>
      <c r="B81">
        <v>34</v>
      </c>
      <c r="C81">
        <f t="shared" si="5"/>
        <v>17</v>
      </c>
      <c r="D81">
        <f t="shared" si="6"/>
        <v>0.67599999999999993</v>
      </c>
      <c r="E81">
        <v>34</v>
      </c>
      <c r="F81">
        <f t="shared" si="7"/>
        <v>16.899999999999999</v>
      </c>
    </row>
    <row r="82" spans="1:6" x14ac:dyDescent="0.3">
      <c r="A82">
        <f t="shared" si="4"/>
        <v>0.70000000000000007</v>
      </c>
      <c r="B82">
        <v>35</v>
      </c>
      <c r="C82">
        <f t="shared" si="5"/>
        <v>17.5</v>
      </c>
      <c r="D82">
        <f t="shared" si="6"/>
        <v>0.69599999999999995</v>
      </c>
      <c r="E82">
        <v>35</v>
      </c>
      <c r="F82">
        <f t="shared" si="7"/>
        <v>17.399999999999999</v>
      </c>
    </row>
    <row r="83" spans="1:6" x14ac:dyDescent="0.3">
      <c r="A83">
        <f t="shared" si="4"/>
        <v>0.72</v>
      </c>
      <c r="B83">
        <v>36</v>
      </c>
      <c r="C83">
        <f t="shared" si="5"/>
        <v>18</v>
      </c>
      <c r="D83">
        <f t="shared" si="6"/>
        <v>0.71599999999999997</v>
      </c>
      <c r="E83">
        <v>36</v>
      </c>
      <c r="F83">
        <f t="shared" si="7"/>
        <v>17.899999999999999</v>
      </c>
    </row>
    <row r="84" spans="1:6" x14ac:dyDescent="0.3">
      <c r="A84">
        <f t="shared" si="4"/>
        <v>0.74</v>
      </c>
      <c r="B84">
        <v>37</v>
      </c>
      <c r="C84">
        <f t="shared" si="5"/>
        <v>18.5</v>
      </c>
      <c r="D84">
        <f t="shared" si="6"/>
        <v>0.73599999999999999</v>
      </c>
      <c r="E84">
        <v>37</v>
      </c>
      <c r="F84">
        <f t="shared" si="7"/>
        <v>18.399999999999999</v>
      </c>
    </row>
    <row r="85" spans="1:6" x14ac:dyDescent="0.3">
      <c r="A85">
        <f t="shared" si="4"/>
        <v>0.76</v>
      </c>
      <c r="B85">
        <v>38</v>
      </c>
      <c r="C85">
        <f t="shared" si="5"/>
        <v>19</v>
      </c>
      <c r="D85">
        <f t="shared" si="6"/>
        <v>0.75600000000000001</v>
      </c>
      <c r="E85">
        <v>38</v>
      </c>
      <c r="F85">
        <f t="shared" si="7"/>
        <v>18.899999999999999</v>
      </c>
    </row>
    <row r="86" spans="1:6" x14ac:dyDescent="0.3">
      <c r="A86">
        <f t="shared" si="4"/>
        <v>0.78</v>
      </c>
      <c r="B86">
        <v>39</v>
      </c>
      <c r="C86">
        <f t="shared" si="5"/>
        <v>19.5</v>
      </c>
      <c r="D86">
        <f t="shared" si="6"/>
        <v>0.77599999999999991</v>
      </c>
      <c r="E86">
        <v>39</v>
      </c>
      <c r="F86">
        <f t="shared" si="7"/>
        <v>19.399999999999999</v>
      </c>
    </row>
    <row r="87" spans="1:6" x14ac:dyDescent="0.3">
      <c r="A87">
        <f t="shared" si="4"/>
        <v>0.8</v>
      </c>
      <c r="B87">
        <v>40</v>
      </c>
      <c r="C87">
        <f t="shared" si="5"/>
        <v>20</v>
      </c>
      <c r="D87">
        <f t="shared" si="6"/>
        <v>0.79599999999999993</v>
      </c>
      <c r="E87">
        <v>40</v>
      </c>
      <c r="F87">
        <f t="shared" si="7"/>
        <v>19.899999999999999</v>
      </c>
    </row>
    <row r="88" spans="1:6" x14ac:dyDescent="0.3">
      <c r="A88">
        <f t="shared" si="4"/>
        <v>0.82000000000000006</v>
      </c>
      <c r="B88">
        <v>41</v>
      </c>
      <c r="C88">
        <f t="shared" si="5"/>
        <v>20.5</v>
      </c>
      <c r="D88">
        <f t="shared" si="6"/>
        <v>0.81599999999999995</v>
      </c>
      <c r="E88">
        <v>41</v>
      </c>
      <c r="F88">
        <f t="shared" si="7"/>
        <v>20.399999999999999</v>
      </c>
    </row>
    <row r="89" spans="1:6" x14ac:dyDescent="0.3">
      <c r="A89">
        <f t="shared" si="4"/>
        <v>0.84</v>
      </c>
      <c r="B89">
        <v>42</v>
      </c>
      <c r="C89">
        <f t="shared" si="5"/>
        <v>21</v>
      </c>
      <c r="D89">
        <f t="shared" si="6"/>
        <v>0.83599999999999997</v>
      </c>
      <c r="E89">
        <v>42</v>
      </c>
      <c r="F89">
        <f t="shared" si="7"/>
        <v>20.9</v>
      </c>
    </row>
    <row r="90" spans="1:6" x14ac:dyDescent="0.3">
      <c r="A90">
        <f t="shared" si="4"/>
        <v>0.86</v>
      </c>
      <c r="B90">
        <v>43</v>
      </c>
      <c r="C90">
        <f t="shared" si="5"/>
        <v>21.5</v>
      </c>
      <c r="D90">
        <f t="shared" si="6"/>
        <v>0.85599999999999998</v>
      </c>
      <c r="E90">
        <v>43</v>
      </c>
      <c r="F90">
        <f t="shared" si="7"/>
        <v>21.4</v>
      </c>
    </row>
    <row r="91" spans="1:6" x14ac:dyDescent="0.3">
      <c r="A91">
        <f t="shared" si="4"/>
        <v>0.88</v>
      </c>
      <c r="B91">
        <v>44</v>
      </c>
      <c r="C91">
        <f t="shared" si="5"/>
        <v>22</v>
      </c>
      <c r="D91">
        <f t="shared" si="6"/>
        <v>0.876</v>
      </c>
      <c r="E91">
        <v>44</v>
      </c>
      <c r="F91">
        <f t="shared" si="7"/>
        <v>21.9</v>
      </c>
    </row>
    <row r="92" spans="1:6" x14ac:dyDescent="0.3">
      <c r="A92">
        <f t="shared" si="4"/>
        <v>0.9</v>
      </c>
      <c r="B92">
        <v>45</v>
      </c>
      <c r="C92">
        <f t="shared" si="5"/>
        <v>22.5</v>
      </c>
      <c r="D92">
        <f t="shared" si="6"/>
        <v>0.89599999999999991</v>
      </c>
      <c r="E92">
        <v>45</v>
      </c>
      <c r="F92">
        <f t="shared" si="7"/>
        <v>22.4</v>
      </c>
    </row>
    <row r="93" spans="1:6" x14ac:dyDescent="0.3">
      <c r="A93">
        <f t="shared" si="4"/>
        <v>0.92</v>
      </c>
      <c r="B93">
        <v>46</v>
      </c>
      <c r="C93">
        <f t="shared" si="5"/>
        <v>23</v>
      </c>
      <c r="D93">
        <f t="shared" si="6"/>
        <v>0.91599999999999993</v>
      </c>
      <c r="E93">
        <v>46</v>
      </c>
      <c r="F93">
        <f t="shared" si="7"/>
        <v>22.9</v>
      </c>
    </row>
    <row r="94" spans="1:6" x14ac:dyDescent="0.3">
      <c r="A94">
        <f t="shared" si="4"/>
        <v>0.94000000000000006</v>
      </c>
      <c r="B94">
        <v>47</v>
      </c>
      <c r="C94">
        <f t="shared" si="5"/>
        <v>23.5</v>
      </c>
      <c r="D94">
        <f t="shared" si="6"/>
        <v>0.93599999999999994</v>
      </c>
      <c r="E94">
        <v>47</v>
      </c>
      <c r="F94">
        <f t="shared" si="7"/>
        <v>23.4</v>
      </c>
    </row>
    <row r="95" spans="1:6" x14ac:dyDescent="0.3">
      <c r="A95">
        <f t="shared" si="4"/>
        <v>0.96</v>
      </c>
      <c r="B95">
        <v>48</v>
      </c>
      <c r="C95">
        <f t="shared" si="5"/>
        <v>24</v>
      </c>
      <c r="D95">
        <f t="shared" si="6"/>
        <v>0.95599999999999996</v>
      </c>
      <c r="E95">
        <v>48</v>
      </c>
      <c r="F95">
        <f t="shared" si="7"/>
        <v>23.9</v>
      </c>
    </row>
    <row r="96" spans="1:6" x14ac:dyDescent="0.3">
      <c r="A96">
        <f t="shared" si="4"/>
        <v>0.98</v>
      </c>
      <c r="B96">
        <v>49</v>
      </c>
      <c r="C96">
        <f t="shared" si="5"/>
        <v>24.5</v>
      </c>
      <c r="D96">
        <f t="shared" si="6"/>
        <v>0.97599999999999998</v>
      </c>
      <c r="E96">
        <v>49</v>
      </c>
      <c r="F96">
        <f t="shared" si="7"/>
        <v>24.4</v>
      </c>
    </row>
    <row r="97" spans="1:6" x14ac:dyDescent="0.3">
      <c r="A97">
        <f t="shared" si="4"/>
        <v>1</v>
      </c>
      <c r="B97">
        <v>50</v>
      </c>
      <c r="C97">
        <f t="shared" si="5"/>
        <v>25</v>
      </c>
      <c r="D97">
        <f t="shared" si="6"/>
        <v>0.996</v>
      </c>
      <c r="E97">
        <v>50</v>
      </c>
      <c r="F97">
        <f t="shared" si="7"/>
        <v>24.9</v>
      </c>
    </row>
    <row r="98" spans="1:6" x14ac:dyDescent="0.3">
      <c r="A98">
        <f t="shared" si="4"/>
        <v>1.02</v>
      </c>
      <c r="B98">
        <v>51</v>
      </c>
      <c r="C98">
        <f t="shared" si="5"/>
        <v>25.5</v>
      </c>
      <c r="D98">
        <f t="shared" si="6"/>
        <v>1.016</v>
      </c>
      <c r="E98">
        <v>51</v>
      </c>
      <c r="F98">
        <f t="shared" si="7"/>
        <v>25.4</v>
      </c>
    </row>
    <row r="99" spans="1:6" x14ac:dyDescent="0.3">
      <c r="A99">
        <f t="shared" si="4"/>
        <v>1.04</v>
      </c>
      <c r="B99">
        <v>52</v>
      </c>
      <c r="C99">
        <f t="shared" si="5"/>
        <v>26</v>
      </c>
      <c r="D99">
        <f t="shared" si="6"/>
        <v>1.036</v>
      </c>
      <c r="E99">
        <v>52</v>
      </c>
      <c r="F99">
        <f t="shared" si="7"/>
        <v>25.9</v>
      </c>
    </row>
    <row r="100" spans="1:6" x14ac:dyDescent="0.3">
      <c r="A100">
        <f t="shared" si="4"/>
        <v>1.06</v>
      </c>
      <c r="B100">
        <v>53</v>
      </c>
      <c r="C100">
        <f t="shared" si="5"/>
        <v>26.5</v>
      </c>
      <c r="D100">
        <f t="shared" si="6"/>
        <v>1.056</v>
      </c>
      <c r="E100">
        <v>53</v>
      </c>
      <c r="F100">
        <f t="shared" si="7"/>
        <v>26.4</v>
      </c>
    </row>
    <row r="101" spans="1:6" x14ac:dyDescent="0.3">
      <c r="A101">
        <f t="shared" si="4"/>
        <v>1.08</v>
      </c>
      <c r="B101">
        <v>54</v>
      </c>
      <c r="C101">
        <f t="shared" si="5"/>
        <v>27</v>
      </c>
      <c r="D101">
        <f t="shared" si="6"/>
        <v>1.0760000000000001</v>
      </c>
      <c r="E101">
        <v>54</v>
      </c>
      <c r="F101">
        <f t="shared" si="7"/>
        <v>26.9</v>
      </c>
    </row>
    <row r="102" spans="1:6" x14ac:dyDescent="0.3">
      <c r="A102">
        <f t="shared" si="4"/>
        <v>1.1000000000000001</v>
      </c>
      <c r="B102">
        <v>55</v>
      </c>
      <c r="C102">
        <f t="shared" si="5"/>
        <v>27.5</v>
      </c>
      <c r="D102">
        <f t="shared" si="6"/>
        <v>1.0959999999999999</v>
      </c>
      <c r="E102">
        <v>55</v>
      </c>
      <c r="F102">
        <f t="shared" si="7"/>
        <v>27.4</v>
      </c>
    </row>
    <row r="103" spans="1:6" x14ac:dyDescent="0.3">
      <c r="A103">
        <f t="shared" si="4"/>
        <v>1.1200000000000001</v>
      </c>
      <c r="B103">
        <v>56</v>
      </c>
      <c r="C103">
        <f t="shared" si="5"/>
        <v>28</v>
      </c>
      <c r="D103">
        <f t="shared" si="6"/>
        <v>1.1159999999999999</v>
      </c>
      <c r="E103">
        <v>56</v>
      </c>
      <c r="F103">
        <f t="shared" si="7"/>
        <v>27.9</v>
      </c>
    </row>
    <row r="104" spans="1:6" x14ac:dyDescent="0.3">
      <c r="A104">
        <f t="shared" si="4"/>
        <v>1.1400000000000001</v>
      </c>
      <c r="B104">
        <v>57</v>
      </c>
      <c r="C104">
        <f t="shared" si="5"/>
        <v>28.5</v>
      </c>
      <c r="D104">
        <f t="shared" si="6"/>
        <v>1.1359999999999999</v>
      </c>
      <c r="E104">
        <v>57</v>
      </c>
      <c r="F104">
        <f t="shared" si="7"/>
        <v>28.4</v>
      </c>
    </row>
    <row r="105" spans="1:6" x14ac:dyDescent="0.3">
      <c r="A105">
        <f t="shared" si="4"/>
        <v>1.1599999999999999</v>
      </c>
      <c r="B105">
        <v>58</v>
      </c>
      <c r="C105">
        <f t="shared" si="5"/>
        <v>29</v>
      </c>
      <c r="D105">
        <f t="shared" si="6"/>
        <v>1.1559999999999999</v>
      </c>
      <c r="E105">
        <v>58</v>
      </c>
      <c r="F105">
        <f t="shared" si="7"/>
        <v>28.9</v>
      </c>
    </row>
    <row r="106" spans="1:6" x14ac:dyDescent="0.3">
      <c r="A106">
        <f t="shared" si="4"/>
        <v>1.18</v>
      </c>
      <c r="B106">
        <v>59</v>
      </c>
      <c r="C106">
        <f t="shared" si="5"/>
        <v>29.5</v>
      </c>
      <c r="D106">
        <f t="shared" si="6"/>
        <v>1.1759999999999999</v>
      </c>
      <c r="E106">
        <v>59</v>
      </c>
      <c r="F106">
        <f t="shared" si="7"/>
        <v>29.4</v>
      </c>
    </row>
    <row r="107" spans="1:6" x14ac:dyDescent="0.3">
      <c r="A107">
        <f t="shared" si="4"/>
        <v>1.2</v>
      </c>
      <c r="B107">
        <v>60</v>
      </c>
      <c r="C107">
        <f t="shared" si="5"/>
        <v>30</v>
      </c>
      <c r="D107">
        <f t="shared" si="6"/>
        <v>1.196</v>
      </c>
      <c r="E107">
        <v>60</v>
      </c>
      <c r="F107">
        <f t="shared" si="7"/>
        <v>29.9</v>
      </c>
    </row>
    <row r="108" spans="1:6" x14ac:dyDescent="0.3">
      <c r="A108">
        <f t="shared" si="4"/>
        <v>1.22</v>
      </c>
      <c r="B108">
        <v>61</v>
      </c>
      <c r="C108">
        <f t="shared" si="5"/>
        <v>30.5</v>
      </c>
      <c r="D108">
        <f t="shared" si="6"/>
        <v>1.216</v>
      </c>
      <c r="E108">
        <v>61</v>
      </c>
      <c r="F108">
        <f t="shared" si="7"/>
        <v>30.4</v>
      </c>
    </row>
    <row r="109" spans="1:6" x14ac:dyDescent="0.3">
      <c r="A109">
        <f t="shared" si="4"/>
        <v>1.24</v>
      </c>
      <c r="B109">
        <v>62</v>
      </c>
      <c r="C109">
        <f t="shared" si="5"/>
        <v>31</v>
      </c>
      <c r="D109">
        <f t="shared" si="6"/>
        <v>1.236</v>
      </c>
      <c r="E109">
        <v>62</v>
      </c>
      <c r="F109">
        <f t="shared" si="7"/>
        <v>30.9</v>
      </c>
    </row>
    <row r="110" spans="1:6" x14ac:dyDescent="0.3">
      <c r="A110">
        <f t="shared" si="4"/>
        <v>1.26</v>
      </c>
      <c r="B110">
        <v>63</v>
      </c>
      <c r="C110">
        <f t="shared" si="5"/>
        <v>31.5</v>
      </c>
      <c r="D110">
        <f t="shared" si="6"/>
        <v>1.256</v>
      </c>
      <c r="E110">
        <v>63</v>
      </c>
      <c r="F110">
        <f t="shared" si="7"/>
        <v>31.4</v>
      </c>
    </row>
    <row r="111" spans="1:6" x14ac:dyDescent="0.3">
      <c r="A111">
        <f t="shared" ref="A111:A174" si="8">IF(C111&gt;$B$9,0,C111*$B$8)</f>
        <v>1.28</v>
      </c>
      <c r="B111">
        <v>64</v>
      </c>
      <c r="C111">
        <f t="shared" si="5"/>
        <v>32</v>
      </c>
      <c r="D111">
        <f t="shared" si="6"/>
        <v>1.276</v>
      </c>
      <c r="E111">
        <v>64</v>
      </c>
      <c r="F111">
        <f t="shared" si="7"/>
        <v>31.9</v>
      </c>
    </row>
    <row r="112" spans="1:6" x14ac:dyDescent="0.3">
      <c r="A112">
        <f t="shared" si="8"/>
        <v>1.3</v>
      </c>
      <c r="B112">
        <v>65</v>
      </c>
      <c r="C112">
        <f t="shared" si="5"/>
        <v>32.5</v>
      </c>
      <c r="D112">
        <f t="shared" si="6"/>
        <v>1.296</v>
      </c>
      <c r="E112">
        <v>65</v>
      </c>
      <c r="F112">
        <f t="shared" si="7"/>
        <v>32.4</v>
      </c>
    </row>
    <row r="113" spans="1:6" x14ac:dyDescent="0.3">
      <c r="A113">
        <f t="shared" si="8"/>
        <v>1.32</v>
      </c>
      <c r="B113">
        <v>66</v>
      </c>
      <c r="C113">
        <f t="shared" ref="C113:C176" si="9">C112+((B113-B112)*$B$7)</f>
        <v>33</v>
      </c>
      <c r="D113">
        <f t="shared" ref="D113:D176" si="10">IF(F113&gt;$C$9,0,F113*$C$8)</f>
        <v>1.3160000000000001</v>
      </c>
      <c r="E113">
        <v>66</v>
      </c>
      <c r="F113">
        <f t="shared" ref="F113:F176" si="11">F112+((E113-E112)*$B$7)</f>
        <v>32.9</v>
      </c>
    </row>
    <row r="114" spans="1:6" x14ac:dyDescent="0.3">
      <c r="A114">
        <f t="shared" si="8"/>
        <v>1.34</v>
      </c>
      <c r="B114">
        <v>67</v>
      </c>
      <c r="C114">
        <f t="shared" si="9"/>
        <v>33.5</v>
      </c>
      <c r="D114">
        <f t="shared" si="10"/>
        <v>1.3360000000000001</v>
      </c>
      <c r="E114">
        <v>67</v>
      </c>
      <c r="F114">
        <f t="shared" si="11"/>
        <v>33.4</v>
      </c>
    </row>
    <row r="115" spans="1:6" x14ac:dyDescent="0.3">
      <c r="A115">
        <f t="shared" si="8"/>
        <v>1.36</v>
      </c>
      <c r="B115">
        <v>68</v>
      </c>
      <c r="C115">
        <f t="shared" si="9"/>
        <v>34</v>
      </c>
      <c r="D115">
        <f t="shared" si="10"/>
        <v>1.3559999999999999</v>
      </c>
      <c r="E115">
        <v>68</v>
      </c>
      <c r="F115">
        <f t="shared" si="11"/>
        <v>33.9</v>
      </c>
    </row>
    <row r="116" spans="1:6" x14ac:dyDescent="0.3">
      <c r="A116">
        <f t="shared" si="8"/>
        <v>1.3800000000000001</v>
      </c>
      <c r="B116">
        <v>69</v>
      </c>
      <c r="C116">
        <f t="shared" si="9"/>
        <v>34.5</v>
      </c>
      <c r="D116">
        <f t="shared" si="10"/>
        <v>1.3759999999999999</v>
      </c>
      <c r="E116">
        <v>69</v>
      </c>
      <c r="F116">
        <f t="shared" si="11"/>
        <v>34.4</v>
      </c>
    </row>
    <row r="117" spans="1:6" x14ac:dyDescent="0.3">
      <c r="A117">
        <f t="shared" si="8"/>
        <v>1.4000000000000001</v>
      </c>
      <c r="B117">
        <v>70</v>
      </c>
      <c r="C117">
        <f t="shared" si="9"/>
        <v>35</v>
      </c>
      <c r="D117">
        <f t="shared" si="10"/>
        <v>1.3959999999999999</v>
      </c>
      <c r="E117">
        <v>70</v>
      </c>
      <c r="F117">
        <f t="shared" si="11"/>
        <v>34.9</v>
      </c>
    </row>
    <row r="118" spans="1:6" x14ac:dyDescent="0.3">
      <c r="A118">
        <f t="shared" si="8"/>
        <v>1.42</v>
      </c>
      <c r="B118">
        <v>71</v>
      </c>
      <c r="C118">
        <f t="shared" si="9"/>
        <v>35.5</v>
      </c>
      <c r="D118">
        <f t="shared" si="10"/>
        <v>1.4159999999999999</v>
      </c>
      <c r="E118">
        <v>71</v>
      </c>
      <c r="F118">
        <f t="shared" si="11"/>
        <v>35.4</v>
      </c>
    </row>
    <row r="119" spans="1:6" x14ac:dyDescent="0.3">
      <c r="A119">
        <f t="shared" si="8"/>
        <v>1.44</v>
      </c>
      <c r="B119">
        <v>72</v>
      </c>
      <c r="C119">
        <f t="shared" si="9"/>
        <v>36</v>
      </c>
      <c r="D119">
        <f t="shared" si="10"/>
        <v>1.4359999999999999</v>
      </c>
      <c r="E119">
        <v>72</v>
      </c>
      <c r="F119">
        <f t="shared" si="11"/>
        <v>35.9</v>
      </c>
    </row>
    <row r="120" spans="1:6" x14ac:dyDescent="0.3">
      <c r="A120">
        <f t="shared" si="8"/>
        <v>1.46</v>
      </c>
      <c r="B120">
        <v>73</v>
      </c>
      <c r="C120">
        <f t="shared" si="9"/>
        <v>36.5</v>
      </c>
      <c r="D120">
        <f t="shared" si="10"/>
        <v>1.456</v>
      </c>
      <c r="E120">
        <v>73</v>
      </c>
      <c r="F120">
        <f t="shared" si="11"/>
        <v>36.4</v>
      </c>
    </row>
    <row r="121" spans="1:6" x14ac:dyDescent="0.3">
      <c r="A121">
        <f t="shared" si="8"/>
        <v>1.48</v>
      </c>
      <c r="B121">
        <v>74</v>
      </c>
      <c r="C121">
        <f t="shared" si="9"/>
        <v>37</v>
      </c>
      <c r="D121">
        <f t="shared" si="10"/>
        <v>1.476</v>
      </c>
      <c r="E121">
        <v>74</v>
      </c>
      <c r="F121">
        <f t="shared" si="11"/>
        <v>36.9</v>
      </c>
    </row>
    <row r="122" spans="1:6" x14ac:dyDescent="0.3">
      <c r="A122">
        <f t="shared" si="8"/>
        <v>1.5</v>
      </c>
      <c r="B122">
        <v>75</v>
      </c>
      <c r="C122">
        <f t="shared" si="9"/>
        <v>37.5</v>
      </c>
      <c r="D122">
        <f t="shared" si="10"/>
        <v>1.496</v>
      </c>
      <c r="E122">
        <v>75</v>
      </c>
      <c r="F122">
        <f t="shared" si="11"/>
        <v>37.4</v>
      </c>
    </row>
    <row r="123" spans="1:6" x14ac:dyDescent="0.3">
      <c r="A123">
        <f t="shared" si="8"/>
        <v>1.52</v>
      </c>
      <c r="B123">
        <v>76</v>
      </c>
      <c r="C123">
        <f t="shared" si="9"/>
        <v>38</v>
      </c>
      <c r="D123">
        <f t="shared" si="10"/>
        <v>1.516</v>
      </c>
      <c r="E123">
        <v>76</v>
      </c>
      <c r="F123">
        <f t="shared" si="11"/>
        <v>37.9</v>
      </c>
    </row>
    <row r="124" spans="1:6" x14ac:dyDescent="0.3">
      <c r="A124">
        <f t="shared" si="8"/>
        <v>1.54</v>
      </c>
      <c r="B124">
        <v>77</v>
      </c>
      <c r="C124">
        <f t="shared" si="9"/>
        <v>38.5</v>
      </c>
      <c r="D124">
        <f t="shared" si="10"/>
        <v>1.536</v>
      </c>
      <c r="E124">
        <v>77</v>
      </c>
      <c r="F124">
        <f t="shared" si="11"/>
        <v>38.4</v>
      </c>
    </row>
    <row r="125" spans="1:6" x14ac:dyDescent="0.3">
      <c r="A125">
        <f t="shared" si="8"/>
        <v>1.56</v>
      </c>
      <c r="B125">
        <v>78</v>
      </c>
      <c r="C125">
        <f t="shared" si="9"/>
        <v>39</v>
      </c>
      <c r="D125">
        <f t="shared" si="10"/>
        <v>1.556</v>
      </c>
      <c r="E125">
        <v>78</v>
      </c>
      <c r="F125">
        <f t="shared" si="11"/>
        <v>38.9</v>
      </c>
    </row>
    <row r="126" spans="1:6" x14ac:dyDescent="0.3">
      <c r="A126">
        <f t="shared" si="8"/>
        <v>1.58</v>
      </c>
      <c r="B126">
        <v>79</v>
      </c>
      <c r="C126">
        <f t="shared" si="9"/>
        <v>39.5</v>
      </c>
      <c r="D126">
        <f t="shared" si="10"/>
        <v>1.5760000000000001</v>
      </c>
      <c r="E126">
        <v>79</v>
      </c>
      <c r="F126">
        <f t="shared" si="11"/>
        <v>39.4</v>
      </c>
    </row>
    <row r="127" spans="1:6" x14ac:dyDescent="0.3">
      <c r="A127">
        <f t="shared" si="8"/>
        <v>1.6</v>
      </c>
      <c r="B127">
        <v>80</v>
      </c>
      <c r="C127">
        <f t="shared" si="9"/>
        <v>40</v>
      </c>
      <c r="D127">
        <f t="shared" si="10"/>
        <v>1.5960000000000001</v>
      </c>
      <c r="E127">
        <v>80</v>
      </c>
      <c r="F127">
        <f t="shared" si="11"/>
        <v>39.9</v>
      </c>
    </row>
    <row r="128" spans="1:6" x14ac:dyDescent="0.3">
      <c r="A128">
        <f t="shared" si="8"/>
        <v>1.62</v>
      </c>
      <c r="B128">
        <v>81</v>
      </c>
      <c r="C128">
        <f t="shared" si="9"/>
        <v>40.5</v>
      </c>
      <c r="D128">
        <f t="shared" si="10"/>
        <v>1.6159999999999999</v>
      </c>
      <c r="E128">
        <v>81</v>
      </c>
      <c r="F128">
        <f t="shared" si="11"/>
        <v>40.4</v>
      </c>
    </row>
    <row r="129" spans="1:6" x14ac:dyDescent="0.3">
      <c r="A129">
        <f t="shared" si="8"/>
        <v>1.6400000000000001</v>
      </c>
      <c r="B129">
        <v>82</v>
      </c>
      <c r="C129">
        <f t="shared" si="9"/>
        <v>41</v>
      </c>
      <c r="D129">
        <f t="shared" si="10"/>
        <v>1.6359999999999999</v>
      </c>
      <c r="E129">
        <v>82</v>
      </c>
      <c r="F129">
        <f t="shared" si="11"/>
        <v>40.9</v>
      </c>
    </row>
    <row r="130" spans="1:6" x14ac:dyDescent="0.3">
      <c r="A130">
        <f t="shared" si="8"/>
        <v>1.6600000000000001</v>
      </c>
      <c r="B130">
        <v>83</v>
      </c>
      <c r="C130">
        <f t="shared" si="9"/>
        <v>41.5</v>
      </c>
      <c r="D130">
        <f t="shared" si="10"/>
        <v>1.6559999999999999</v>
      </c>
      <c r="E130">
        <v>83</v>
      </c>
      <c r="F130">
        <f t="shared" si="11"/>
        <v>41.4</v>
      </c>
    </row>
    <row r="131" spans="1:6" x14ac:dyDescent="0.3">
      <c r="A131">
        <f t="shared" si="8"/>
        <v>1.68</v>
      </c>
      <c r="B131">
        <v>84</v>
      </c>
      <c r="C131">
        <f t="shared" si="9"/>
        <v>42</v>
      </c>
      <c r="D131">
        <f t="shared" si="10"/>
        <v>1.6759999999999999</v>
      </c>
      <c r="E131">
        <v>84</v>
      </c>
      <c r="F131">
        <f t="shared" si="11"/>
        <v>41.9</v>
      </c>
    </row>
    <row r="132" spans="1:6" x14ac:dyDescent="0.3">
      <c r="A132">
        <f t="shared" si="8"/>
        <v>1.7</v>
      </c>
      <c r="B132">
        <v>85</v>
      </c>
      <c r="C132">
        <f t="shared" si="9"/>
        <v>42.5</v>
      </c>
      <c r="D132">
        <f t="shared" si="10"/>
        <v>1.696</v>
      </c>
      <c r="E132">
        <v>85</v>
      </c>
      <c r="F132">
        <f t="shared" si="11"/>
        <v>42.4</v>
      </c>
    </row>
    <row r="133" spans="1:6" x14ac:dyDescent="0.3">
      <c r="A133">
        <f t="shared" si="8"/>
        <v>1.72</v>
      </c>
      <c r="B133">
        <v>86</v>
      </c>
      <c r="C133">
        <f t="shared" si="9"/>
        <v>43</v>
      </c>
      <c r="D133">
        <f t="shared" si="10"/>
        <v>1.716</v>
      </c>
      <c r="E133">
        <v>86</v>
      </c>
      <c r="F133">
        <f t="shared" si="11"/>
        <v>42.9</v>
      </c>
    </row>
    <row r="134" spans="1:6" x14ac:dyDescent="0.3">
      <c r="A134">
        <f t="shared" si="8"/>
        <v>1.74</v>
      </c>
      <c r="B134">
        <v>87</v>
      </c>
      <c r="C134">
        <f t="shared" si="9"/>
        <v>43.5</v>
      </c>
      <c r="D134">
        <f t="shared" si="10"/>
        <v>1.736</v>
      </c>
      <c r="E134">
        <v>87</v>
      </c>
      <c r="F134">
        <f t="shared" si="11"/>
        <v>43.4</v>
      </c>
    </row>
    <row r="135" spans="1:6" x14ac:dyDescent="0.3">
      <c r="A135">
        <f t="shared" si="8"/>
        <v>1.76</v>
      </c>
      <c r="B135">
        <v>88</v>
      </c>
      <c r="C135">
        <f t="shared" si="9"/>
        <v>44</v>
      </c>
      <c r="D135">
        <f t="shared" si="10"/>
        <v>1.756</v>
      </c>
      <c r="E135">
        <v>88</v>
      </c>
      <c r="F135">
        <f t="shared" si="11"/>
        <v>43.9</v>
      </c>
    </row>
    <row r="136" spans="1:6" x14ac:dyDescent="0.3">
      <c r="A136">
        <f t="shared" si="8"/>
        <v>1.78</v>
      </c>
      <c r="B136">
        <v>89</v>
      </c>
      <c r="C136">
        <f t="shared" si="9"/>
        <v>44.5</v>
      </c>
      <c r="D136">
        <f t="shared" si="10"/>
        <v>1.776</v>
      </c>
      <c r="E136">
        <v>89</v>
      </c>
      <c r="F136">
        <f t="shared" si="11"/>
        <v>44.4</v>
      </c>
    </row>
    <row r="137" spans="1:6" x14ac:dyDescent="0.3">
      <c r="A137">
        <f t="shared" si="8"/>
        <v>1.8</v>
      </c>
      <c r="B137">
        <v>90</v>
      </c>
      <c r="C137">
        <f t="shared" si="9"/>
        <v>45</v>
      </c>
      <c r="D137">
        <f t="shared" si="10"/>
        <v>1.796</v>
      </c>
      <c r="E137">
        <v>90</v>
      </c>
      <c r="F137">
        <f t="shared" si="11"/>
        <v>44.9</v>
      </c>
    </row>
    <row r="138" spans="1:6" x14ac:dyDescent="0.3">
      <c r="A138">
        <f t="shared" si="8"/>
        <v>1.82</v>
      </c>
      <c r="B138">
        <v>91</v>
      </c>
      <c r="C138">
        <f t="shared" si="9"/>
        <v>45.5</v>
      </c>
      <c r="D138">
        <f t="shared" si="10"/>
        <v>1.8160000000000001</v>
      </c>
      <c r="E138">
        <v>91</v>
      </c>
      <c r="F138">
        <f t="shared" si="11"/>
        <v>45.4</v>
      </c>
    </row>
    <row r="139" spans="1:6" x14ac:dyDescent="0.3">
      <c r="A139">
        <f t="shared" si="8"/>
        <v>1.84</v>
      </c>
      <c r="B139">
        <v>92</v>
      </c>
      <c r="C139">
        <f t="shared" si="9"/>
        <v>46</v>
      </c>
      <c r="D139">
        <f t="shared" si="10"/>
        <v>1.8360000000000001</v>
      </c>
      <c r="E139">
        <v>92</v>
      </c>
      <c r="F139">
        <f t="shared" si="11"/>
        <v>45.9</v>
      </c>
    </row>
    <row r="140" spans="1:6" x14ac:dyDescent="0.3">
      <c r="A140">
        <f t="shared" si="8"/>
        <v>1.86</v>
      </c>
      <c r="B140">
        <v>93</v>
      </c>
      <c r="C140">
        <f t="shared" si="9"/>
        <v>46.5</v>
      </c>
      <c r="D140">
        <f t="shared" si="10"/>
        <v>1.8559999999999999</v>
      </c>
      <c r="E140">
        <v>93</v>
      </c>
      <c r="F140">
        <f t="shared" si="11"/>
        <v>46.4</v>
      </c>
    </row>
    <row r="141" spans="1:6" x14ac:dyDescent="0.3">
      <c r="A141">
        <f t="shared" si="8"/>
        <v>1.8800000000000001</v>
      </c>
      <c r="B141">
        <v>94</v>
      </c>
      <c r="C141">
        <f t="shared" si="9"/>
        <v>47</v>
      </c>
      <c r="D141">
        <f t="shared" si="10"/>
        <v>1.8759999999999999</v>
      </c>
      <c r="E141">
        <v>94</v>
      </c>
      <c r="F141">
        <f t="shared" si="11"/>
        <v>46.9</v>
      </c>
    </row>
    <row r="142" spans="1:6" x14ac:dyDescent="0.3">
      <c r="A142">
        <f t="shared" si="8"/>
        <v>1.9000000000000001</v>
      </c>
      <c r="B142">
        <v>95</v>
      </c>
      <c r="C142">
        <f t="shared" si="9"/>
        <v>47.5</v>
      </c>
      <c r="D142">
        <f t="shared" si="10"/>
        <v>1.8959999999999999</v>
      </c>
      <c r="E142">
        <v>95</v>
      </c>
      <c r="F142">
        <f t="shared" si="11"/>
        <v>47.4</v>
      </c>
    </row>
    <row r="143" spans="1:6" x14ac:dyDescent="0.3">
      <c r="A143">
        <f t="shared" si="8"/>
        <v>1.92</v>
      </c>
      <c r="B143">
        <v>96</v>
      </c>
      <c r="C143">
        <f t="shared" si="9"/>
        <v>48</v>
      </c>
      <c r="D143">
        <f t="shared" si="10"/>
        <v>1.9159999999999999</v>
      </c>
      <c r="E143">
        <v>96</v>
      </c>
      <c r="F143">
        <f t="shared" si="11"/>
        <v>47.9</v>
      </c>
    </row>
    <row r="144" spans="1:6" x14ac:dyDescent="0.3">
      <c r="A144">
        <f t="shared" si="8"/>
        <v>1.94</v>
      </c>
      <c r="B144">
        <v>97</v>
      </c>
      <c r="C144">
        <f t="shared" si="9"/>
        <v>48.5</v>
      </c>
      <c r="D144">
        <f t="shared" si="10"/>
        <v>1.9359999999999999</v>
      </c>
      <c r="E144">
        <v>97</v>
      </c>
      <c r="F144">
        <f t="shared" si="11"/>
        <v>48.4</v>
      </c>
    </row>
    <row r="145" spans="1:6" x14ac:dyDescent="0.3">
      <c r="A145">
        <f t="shared" si="8"/>
        <v>1.96</v>
      </c>
      <c r="B145">
        <v>98</v>
      </c>
      <c r="C145">
        <f t="shared" si="9"/>
        <v>49</v>
      </c>
      <c r="D145">
        <f t="shared" si="10"/>
        <v>1.956</v>
      </c>
      <c r="E145">
        <v>98</v>
      </c>
      <c r="F145">
        <f t="shared" si="11"/>
        <v>48.9</v>
      </c>
    </row>
    <row r="146" spans="1:6" x14ac:dyDescent="0.3">
      <c r="A146">
        <f t="shared" si="8"/>
        <v>1.98</v>
      </c>
      <c r="B146">
        <v>99</v>
      </c>
      <c r="C146">
        <f t="shared" si="9"/>
        <v>49.5</v>
      </c>
      <c r="D146">
        <f t="shared" si="10"/>
        <v>1.976</v>
      </c>
      <c r="E146">
        <v>99</v>
      </c>
      <c r="F146">
        <f t="shared" si="11"/>
        <v>49.4</v>
      </c>
    </row>
    <row r="147" spans="1:6" x14ac:dyDescent="0.3">
      <c r="A147">
        <f t="shared" si="8"/>
        <v>2</v>
      </c>
      <c r="B147">
        <v>100</v>
      </c>
      <c r="C147">
        <f t="shared" si="9"/>
        <v>50</v>
      </c>
      <c r="D147">
        <f t="shared" si="10"/>
        <v>1.996</v>
      </c>
      <c r="E147">
        <v>100</v>
      </c>
      <c r="F147">
        <f t="shared" si="11"/>
        <v>49.9</v>
      </c>
    </row>
    <row r="148" spans="1:6" x14ac:dyDescent="0.3">
      <c r="A148">
        <f t="shared" si="8"/>
        <v>2.02</v>
      </c>
      <c r="B148">
        <v>101</v>
      </c>
      <c r="C148">
        <f t="shared" si="9"/>
        <v>50.5</v>
      </c>
      <c r="D148">
        <f t="shared" si="10"/>
        <v>2.016</v>
      </c>
      <c r="E148">
        <v>101</v>
      </c>
      <c r="F148">
        <f t="shared" si="11"/>
        <v>50.4</v>
      </c>
    </row>
    <row r="149" spans="1:6" x14ac:dyDescent="0.3">
      <c r="A149">
        <f t="shared" si="8"/>
        <v>2.04</v>
      </c>
      <c r="B149">
        <v>102</v>
      </c>
      <c r="C149">
        <f t="shared" si="9"/>
        <v>51</v>
      </c>
      <c r="D149">
        <f t="shared" si="10"/>
        <v>2.036</v>
      </c>
      <c r="E149">
        <v>102</v>
      </c>
      <c r="F149">
        <f t="shared" si="11"/>
        <v>50.9</v>
      </c>
    </row>
    <row r="150" spans="1:6" x14ac:dyDescent="0.3">
      <c r="A150">
        <f t="shared" si="8"/>
        <v>2.06</v>
      </c>
      <c r="B150">
        <v>103</v>
      </c>
      <c r="C150">
        <f t="shared" si="9"/>
        <v>51.5</v>
      </c>
      <c r="D150">
        <f t="shared" si="10"/>
        <v>2.056</v>
      </c>
      <c r="E150">
        <v>103</v>
      </c>
      <c r="F150">
        <f t="shared" si="11"/>
        <v>51.4</v>
      </c>
    </row>
    <row r="151" spans="1:6" x14ac:dyDescent="0.3">
      <c r="A151">
        <f t="shared" si="8"/>
        <v>2.08</v>
      </c>
      <c r="B151">
        <v>104</v>
      </c>
      <c r="C151">
        <f t="shared" si="9"/>
        <v>52</v>
      </c>
      <c r="D151">
        <f t="shared" si="10"/>
        <v>2.0760000000000001</v>
      </c>
      <c r="E151">
        <v>104</v>
      </c>
      <c r="F151">
        <f t="shared" si="11"/>
        <v>51.9</v>
      </c>
    </row>
    <row r="152" spans="1:6" x14ac:dyDescent="0.3">
      <c r="A152">
        <f t="shared" si="8"/>
        <v>2.1</v>
      </c>
      <c r="B152">
        <v>105</v>
      </c>
      <c r="C152">
        <f t="shared" si="9"/>
        <v>52.5</v>
      </c>
      <c r="D152">
        <f t="shared" si="10"/>
        <v>2.0960000000000001</v>
      </c>
      <c r="E152">
        <v>105</v>
      </c>
      <c r="F152">
        <f t="shared" si="11"/>
        <v>52.4</v>
      </c>
    </row>
    <row r="153" spans="1:6" x14ac:dyDescent="0.3">
      <c r="A153">
        <f t="shared" si="8"/>
        <v>2.12</v>
      </c>
      <c r="B153">
        <v>106</v>
      </c>
      <c r="C153">
        <f t="shared" si="9"/>
        <v>53</v>
      </c>
      <c r="D153">
        <f t="shared" si="10"/>
        <v>2.1160000000000001</v>
      </c>
      <c r="E153">
        <v>106</v>
      </c>
      <c r="F153">
        <f t="shared" si="11"/>
        <v>52.9</v>
      </c>
    </row>
    <row r="154" spans="1:6" x14ac:dyDescent="0.3">
      <c r="A154">
        <f t="shared" si="8"/>
        <v>2.14</v>
      </c>
      <c r="B154">
        <v>107</v>
      </c>
      <c r="C154">
        <f t="shared" si="9"/>
        <v>53.5</v>
      </c>
      <c r="D154">
        <f t="shared" si="10"/>
        <v>2.1360000000000001</v>
      </c>
      <c r="E154">
        <v>107</v>
      </c>
      <c r="F154">
        <f t="shared" si="11"/>
        <v>53.4</v>
      </c>
    </row>
    <row r="155" spans="1:6" x14ac:dyDescent="0.3">
      <c r="A155">
        <f t="shared" si="8"/>
        <v>2.16</v>
      </c>
      <c r="B155">
        <v>108</v>
      </c>
      <c r="C155">
        <f t="shared" si="9"/>
        <v>54</v>
      </c>
      <c r="D155">
        <f t="shared" si="10"/>
        <v>2.1560000000000001</v>
      </c>
      <c r="E155">
        <v>108</v>
      </c>
      <c r="F155">
        <f t="shared" si="11"/>
        <v>53.9</v>
      </c>
    </row>
    <row r="156" spans="1:6" x14ac:dyDescent="0.3">
      <c r="A156">
        <f t="shared" si="8"/>
        <v>2.1800000000000002</v>
      </c>
      <c r="B156">
        <v>109</v>
      </c>
      <c r="C156">
        <f t="shared" si="9"/>
        <v>54.5</v>
      </c>
      <c r="D156">
        <f t="shared" si="10"/>
        <v>2.1760000000000002</v>
      </c>
      <c r="E156">
        <v>109</v>
      </c>
      <c r="F156">
        <f t="shared" si="11"/>
        <v>54.4</v>
      </c>
    </row>
    <row r="157" spans="1:6" x14ac:dyDescent="0.3">
      <c r="A157">
        <f t="shared" si="8"/>
        <v>2.2000000000000002</v>
      </c>
      <c r="B157">
        <v>110</v>
      </c>
      <c r="C157">
        <f t="shared" si="9"/>
        <v>55</v>
      </c>
      <c r="D157">
        <f t="shared" si="10"/>
        <v>2.1960000000000002</v>
      </c>
      <c r="E157">
        <v>110</v>
      </c>
      <c r="F157">
        <f t="shared" si="11"/>
        <v>54.9</v>
      </c>
    </row>
    <row r="158" spans="1:6" x14ac:dyDescent="0.3">
      <c r="A158">
        <f t="shared" si="8"/>
        <v>2.2200000000000002</v>
      </c>
      <c r="B158">
        <v>111</v>
      </c>
      <c r="C158">
        <f t="shared" si="9"/>
        <v>55.5</v>
      </c>
      <c r="D158">
        <f t="shared" si="10"/>
        <v>2.2160000000000002</v>
      </c>
      <c r="E158">
        <v>111</v>
      </c>
      <c r="F158">
        <f t="shared" si="11"/>
        <v>55.4</v>
      </c>
    </row>
    <row r="159" spans="1:6" x14ac:dyDescent="0.3">
      <c r="A159">
        <f t="shared" si="8"/>
        <v>2.2400000000000002</v>
      </c>
      <c r="B159">
        <v>112</v>
      </c>
      <c r="C159">
        <f t="shared" si="9"/>
        <v>56</v>
      </c>
      <c r="D159">
        <f t="shared" si="10"/>
        <v>2.2360000000000002</v>
      </c>
      <c r="E159">
        <v>112</v>
      </c>
      <c r="F159">
        <f t="shared" si="11"/>
        <v>55.9</v>
      </c>
    </row>
    <row r="160" spans="1:6" x14ac:dyDescent="0.3">
      <c r="A160">
        <f t="shared" si="8"/>
        <v>2.2600000000000002</v>
      </c>
      <c r="B160">
        <v>113</v>
      </c>
      <c r="C160">
        <f t="shared" si="9"/>
        <v>56.5</v>
      </c>
      <c r="D160">
        <f t="shared" si="10"/>
        <v>2.2559999999999998</v>
      </c>
      <c r="E160">
        <v>113</v>
      </c>
      <c r="F160">
        <f t="shared" si="11"/>
        <v>56.4</v>
      </c>
    </row>
    <row r="161" spans="1:6" x14ac:dyDescent="0.3">
      <c r="A161">
        <f t="shared" si="8"/>
        <v>2.2800000000000002</v>
      </c>
      <c r="B161">
        <v>114</v>
      </c>
      <c r="C161">
        <f t="shared" si="9"/>
        <v>57</v>
      </c>
      <c r="D161">
        <f t="shared" si="10"/>
        <v>2.2759999999999998</v>
      </c>
      <c r="E161">
        <v>114</v>
      </c>
      <c r="F161">
        <f t="shared" si="11"/>
        <v>56.9</v>
      </c>
    </row>
    <row r="162" spans="1:6" x14ac:dyDescent="0.3">
      <c r="A162">
        <f t="shared" si="8"/>
        <v>2.3000000000000003</v>
      </c>
      <c r="B162">
        <v>115</v>
      </c>
      <c r="C162">
        <f t="shared" si="9"/>
        <v>57.5</v>
      </c>
      <c r="D162">
        <f t="shared" si="10"/>
        <v>2.2959999999999998</v>
      </c>
      <c r="E162">
        <v>115</v>
      </c>
      <c r="F162">
        <f t="shared" si="11"/>
        <v>57.4</v>
      </c>
    </row>
    <row r="163" spans="1:6" x14ac:dyDescent="0.3">
      <c r="A163">
        <f t="shared" si="8"/>
        <v>2.3199999999999998</v>
      </c>
      <c r="B163">
        <v>116</v>
      </c>
      <c r="C163">
        <f t="shared" si="9"/>
        <v>58</v>
      </c>
      <c r="D163">
        <f t="shared" si="10"/>
        <v>2.3159999999999998</v>
      </c>
      <c r="E163">
        <v>116</v>
      </c>
      <c r="F163">
        <f t="shared" si="11"/>
        <v>57.9</v>
      </c>
    </row>
    <row r="164" spans="1:6" x14ac:dyDescent="0.3">
      <c r="A164">
        <f t="shared" si="8"/>
        <v>2.34</v>
      </c>
      <c r="B164">
        <v>117</v>
      </c>
      <c r="C164">
        <f t="shared" si="9"/>
        <v>58.5</v>
      </c>
      <c r="D164">
        <f t="shared" si="10"/>
        <v>2.3359999999999999</v>
      </c>
      <c r="E164">
        <v>117</v>
      </c>
      <c r="F164">
        <f t="shared" si="11"/>
        <v>58.4</v>
      </c>
    </row>
    <row r="165" spans="1:6" x14ac:dyDescent="0.3">
      <c r="A165">
        <f t="shared" si="8"/>
        <v>2.36</v>
      </c>
      <c r="B165">
        <v>118</v>
      </c>
      <c r="C165">
        <f t="shared" si="9"/>
        <v>59</v>
      </c>
      <c r="D165">
        <f t="shared" si="10"/>
        <v>2.3559999999999999</v>
      </c>
      <c r="E165">
        <v>118</v>
      </c>
      <c r="F165">
        <f t="shared" si="11"/>
        <v>58.9</v>
      </c>
    </row>
    <row r="166" spans="1:6" x14ac:dyDescent="0.3">
      <c r="A166">
        <f t="shared" si="8"/>
        <v>2.38</v>
      </c>
      <c r="B166">
        <v>119</v>
      </c>
      <c r="C166">
        <f t="shared" si="9"/>
        <v>59.5</v>
      </c>
      <c r="D166">
        <f t="shared" si="10"/>
        <v>2.3759999999999999</v>
      </c>
      <c r="E166">
        <v>119</v>
      </c>
      <c r="F166">
        <f t="shared" si="11"/>
        <v>59.4</v>
      </c>
    </row>
    <row r="167" spans="1:6" x14ac:dyDescent="0.3">
      <c r="A167">
        <f t="shared" si="8"/>
        <v>2.4</v>
      </c>
      <c r="B167">
        <v>120</v>
      </c>
      <c r="C167">
        <f t="shared" si="9"/>
        <v>60</v>
      </c>
      <c r="D167">
        <f t="shared" si="10"/>
        <v>2.3959999999999999</v>
      </c>
      <c r="E167">
        <v>120</v>
      </c>
      <c r="F167">
        <f t="shared" si="11"/>
        <v>59.9</v>
      </c>
    </row>
    <row r="168" spans="1:6" x14ac:dyDescent="0.3">
      <c r="A168">
        <f t="shared" si="8"/>
        <v>2.42</v>
      </c>
      <c r="B168">
        <v>121</v>
      </c>
      <c r="C168">
        <f t="shared" si="9"/>
        <v>60.5</v>
      </c>
      <c r="D168">
        <f t="shared" si="10"/>
        <v>2.4159999999999999</v>
      </c>
      <c r="E168">
        <v>121</v>
      </c>
      <c r="F168">
        <f t="shared" si="11"/>
        <v>60.4</v>
      </c>
    </row>
    <row r="169" spans="1:6" x14ac:dyDescent="0.3">
      <c r="A169">
        <f t="shared" si="8"/>
        <v>2.44</v>
      </c>
      <c r="B169">
        <v>122</v>
      </c>
      <c r="C169">
        <f t="shared" si="9"/>
        <v>61</v>
      </c>
      <c r="D169">
        <f t="shared" si="10"/>
        <v>2.4359999999999999</v>
      </c>
      <c r="E169">
        <v>122</v>
      </c>
      <c r="F169">
        <f t="shared" si="11"/>
        <v>60.9</v>
      </c>
    </row>
    <row r="170" spans="1:6" x14ac:dyDescent="0.3">
      <c r="A170">
        <f t="shared" si="8"/>
        <v>2.46</v>
      </c>
      <c r="B170">
        <v>123</v>
      </c>
      <c r="C170">
        <f t="shared" si="9"/>
        <v>61.5</v>
      </c>
      <c r="D170">
        <f t="shared" si="10"/>
        <v>2.456</v>
      </c>
      <c r="E170">
        <v>123</v>
      </c>
      <c r="F170">
        <f t="shared" si="11"/>
        <v>61.4</v>
      </c>
    </row>
    <row r="171" spans="1:6" x14ac:dyDescent="0.3">
      <c r="A171">
        <f t="shared" si="8"/>
        <v>2.48</v>
      </c>
      <c r="B171">
        <v>124</v>
      </c>
      <c r="C171">
        <f t="shared" si="9"/>
        <v>62</v>
      </c>
      <c r="D171">
        <f t="shared" si="10"/>
        <v>2.476</v>
      </c>
      <c r="E171">
        <v>124</v>
      </c>
      <c r="F171">
        <f t="shared" si="11"/>
        <v>61.9</v>
      </c>
    </row>
    <row r="172" spans="1:6" x14ac:dyDescent="0.3">
      <c r="A172">
        <f t="shared" si="8"/>
        <v>2.5</v>
      </c>
      <c r="B172">
        <v>125</v>
      </c>
      <c r="C172">
        <f t="shared" si="9"/>
        <v>62.5</v>
      </c>
      <c r="D172">
        <f t="shared" si="10"/>
        <v>2.496</v>
      </c>
      <c r="E172">
        <v>125</v>
      </c>
      <c r="F172">
        <f t="shared" si="11"/>
        <v>62.4</v>
      </c>
    </row>
    <row r="173" spans="1:6" x14ac:dyDescent="0.3">
      <c r="A173">
        <f t="shared" si="8"/>
        <v>2.52</v>
      </c>
      <c r="B173">
        <v>126</v>
      </c>
      <c r="C173">
        <f t="shared" si="9"/>
        <v>63</v>
      </c>
      <c r="D173">
        <f t="shared" si="10"/>
        <v>2.516</v>
      </c>
      <c r="E173">
        <v>126</v>
      </c>
      <c r="F173">
        <f t="shared" si="11"/>
        <v>62.9</v>
      </c>
    </row>
    <row r="174" spans="1:6" x14ac:dyDescent="0.3">
      <c r="A174">
        <f t="shared" si="8"/>
        <v>2.54</v>
      </c>
      <c r="B174">
        <v>127</v>
      </c>
      <c r="C174">
        <f t="shared" si="9"/>
        <v>63.5</v>
      </c>
      <c r="D174">
        <f t="shared" si="10"/>
        <v>2.536</v>
      </c>
      <c r="E174">
        <v>127</v>
      </c>
      <c r="F174">
        <f t="shared" si="11"/>
        <v>63.4</v>
      </c>
    </row>
    <row r="175" spans="1:6" x14ac:dyDescent="0.3">
      <c r="A175">
        <f t="shared" ref="A175:A238" si="12">IF(C175&gt;$B$9,0,C175*$B$8)</f>
        <v>2.56</v>
      </c>
      <c r="B175">
        <v>128</v>
      </c>
      <c r="C175">
        <f t="shared" si="9"/>
        <v>64</v>
      </c>
      <c r="D175">
        <f t="shared" si="10"/>
        <v>2.556</v>
      </c>
      <c r="E175">
        <v>128</v>
      </c>
      <c r="F175">
        <f t="shared" si="11"/>
        <v>63.9</v>
      </c>
    </row>
    <row r="176" spans="1:6" x14ac:dyDescent="0.3">
      <c r="A176">
        <f t="shared" si="12"/>
        <v>2.58</v>
      </c>
      <c r="B176">
        <v>129</v>
      </c>
      <c r="C176">
        <f t="shared" si="9"/>
        <v>64.5</v>
      </c>
      <c r="D176">
        <f t="shared" si="10"/>
        <v>2.5760000000000001</v>
      </c>
      <c r="E176">
        <v>129</v>
      </c>
      <c r="F176">
        <f t="shared" si="11"/>
        <v>64.400000000000006</v>
      </c>
    </row>
    <row r="177" spans="1:6" x14ac:dyDescent="0.3">
      <c r="A177">
        <f t="shared" si="12"/>
        <v>2.6</v>
      </c>
      <c r="B177">
        <v>130</v>
      </c>
      <c r="C177">
        <f t="shared" ref="C177:C240" si="13">C176+((B177-B176)*$B$7)</f>
        <v>65</v>
      </c>
      <c r="D177">
        <f t="shared" ref="D177:D240" si="14">IF(F177&gt;$C$9,0,F177*$C$8)</f>
        <v>2.5960000000000001</v>
      </c>
      <c r="E177">
        <v>130</v>
      </c>
      <c r="F177">
        <f t="shared" ref="F177:F240" si="15">F176+((E177-E176)*$B$7)</f>
        <v>64.900000000000006</v>
      </c>
    </row>
    <row r="178" spans="1:6" x14ac:dyDescent="0.3">
      <c r="A178">
        <f t="shared" si="12"/>
        <v>2.62</v>
      </c>
      <c r="B178">
        <v>131</v>
      </c>
      <c r="C178">
        <f t="shared" si="13"/>
        <v>65.5</v>
      </c>
      <c r="D178">
        <f t="shared" si="14"/>
        <v>2.6160000000000001</v>
      </c>
      <c r="E178">
        <v>131</v>
      </c>
      <c r="F178">
        <f t="shared" si="15"/>
        <v>65.400000000000006</v>
      </c>
    </row>
    <row r="179" spans="1:6" x14ac:dyDescent="0.3">
      <c r="A179">
        <f t="shared" si="12"/>
        <v>2.64</v>
      </c>
      <c r="B179">
        <v>132</v>
      </c>
      <c r="C179">
        <f t="shared" si="13"/>
        <v>66</v>
      </c>
      <c r="D179">
        <f t="shared" si="14"/>
        <v>2.6360000000000001</v>
      </c>
      <c r="E179">
        <v>132</v>
      </c>
      <c r="F179">
        <f t="shared" si="15"/>
        <v>65.900000000000006</v>
      </c>
    </row>
    <row r="180" spans="1:6" x14ac:dyDescent="0.3">
      <c r="A180">
        <f t="shared" si="12"/>
        <v>2.66</v>
      </c>
      <c r="B180">
        <v>133</v>
      </c>
      <c r="C180">
        <f t="shared" si="13"/>
        <v>66.5</v>
      </c>
      <c r="D180">
        <f t="shared" si="14"/>
        <v>2.6560000000000001</v>
      </c>
      <c r="E180">
        <v>133</v>
      </c>
      <c r="F180">
        <f t="shared" si="15"/>
        <v>66.400000000000006</v>
      </c>
    </row>
    <row r="181" spans="1:6" x14ac:dyDescent="0.3">
      <c r="A181">
        <f t="shared" si="12"/>
        <v>2.68</v>
      </c>
      <c r="B181">
        <v>134</v>
      </c>
      <c r="C181">
        <f t="shared" si="13"/>
        <v>67</v>
      </c>
      <c r="D181">
        <f t="shared" si="14"/>
        <v>2.6760000000000002</v>
      </c>
      <c r="E181">
        <v>134</v>
      </c>
      <c r="F181">
        <f t="shared" si="15"/>
        <v>66.900000000000006</v>
      </c>
    </row>
    <row r="182" spans="1:6" x14ac:dyDescent="0.3">
      <c r="A182">
        <f t="shared" si="12"/>
        <v>2.7</v>
      </c>
      <c r="B182">
        <v>135</v>
      </c>
      <c r="C182">
        <f t="shared" si="13"/>
        <v>67.5</v>
      </c>
      <c r="D182">
        <f t="shared" si="14"/>
        <v>2.6960000000000002</v>
      </c>
      <c r="E182">
        <v>135</v>
      </c>
      <c r="F182">
        <f t="shared" si="15"/>
        <v>67.400000000000006</v>
      </c>
    </row>
    <row r="183" spans="1:6" x14ac:dyDescent="0.3">
      <c r="A183">
        <f t="shared" si="12"/>
        <v>2.72</v>
      </c>
      <c r="B183">
        <v>136</v>
      </c>
      <c r="C183">
        <f t="shared" si="13"/>
        <v>68</v>
      </c>
      <c r="D183">
        <f t="shared" si="14"/>
        <v>2.7160000000000002</v>
      </c>
      <c r="E183">
        <v>136</v>
      </c>
      <c r="F183">
        <f t="shared" si="15"/>
        <v>67.900000000000006</v>
      </c>
    </row>
    <row r="184" spans="1:6" x14ac:dyDescent="0.3">
      <c r="A184">
        <f t="shared" si="12"/>
        <v>2.74</v>
      </c>
      <c r="B184">
        <v>137</v>
      </c>
      <c r="C184">
        <f t="shared" si="13"/>
        <v>68.5</v>
      </c>
      <c r="D184">
        <f t="shared" si="14"/>
        <v>2.7360000000000002</v>
      </c>
      <c r="E184">
        <v>137</v>
      </c>
      <c r="F184">
        <f t="shared" si="15"/>
        <v>68.400000000000006</v>
      </c>
    </row>
    <row r="185" spans="1:6" x14ac:dyDescent="0.3">
      <c r="A185">
        <f t="shared" si="12"/>
        <v>2.7600000000000002</v>
      </c>
      <c r="B185">
        <v>138</v>
      </c>
      <c r="C185">
        <f t="shared" si="13"/>
        <v>69</v>
      </c>
      <c r="D185">
        <f t="shared" si="14"/>
        <v>2.7560000000000002</v>
      </c>
      <c r="E185">
        <v>138</v>
      </c>
      <c r="F185">
        <f t="shared" si="15"/>
        <v>68.900000000000006</v>
      </c>
    </row>
    <row r="186" spans="1:6" x14ac:dyDescent="0.3">
      <c r="A186">
        <f t="shared" si="12"/>
        <v>2.7800000000000002</v>
      </c>
      <c r="B186">
        <v>139</v>
      </c>
      <c r="C186">
        <f t="shared" si="13"/>
        <v>69.5</v>
      </c>
      <c r="D186">
        <f t="shared" si="14"/>
        <v>2.7760000000000002</v>
      </c>
      <c r="E186">
        <v>139</v>
      </c>
      <c r="F186">
        <f t="shared" si="15"/>
        <v>69.400000000000006</v>
      </c>
    </row>
    <row r="187" spans="1:6" x14ac:dyDescent="0.3">
      <c r="A187">
        <f t="shared" si="12"/>
        <v>2.8000000000000003</v>
      </c>
      <c r="B187">
        <v>140</v>
      </c>
      <c r="C187">
        <f t="shared" si="13"/>
        <v>70</v>
      </c>
      <c r="D187">
        <f t="shared" si="14"/>
        <v>2.7960000000000003</v>
      </c>
      <c r="E187">
        <v>140</v>
      </c>
      <c r="F187">
        <f t="shared" si="15"/>
        <v>69.900000000000006</v>
      </c>
    </row>
    <row r="188" spans="1:6" x14ac:dyDescent="0.3">
      <c r="A188">
        <f t="shared" si="12"/>
        <v>2.82</v>
      </c>
      <c r="B188">
        <v>141</v>
      </c>
      <c r="C188">
        <f t="shared" si="13"/>
        <v>70.5</v>
      </c>
      <c r="D188">
        <f t="shared" si="14"/>
        <v>2.8160000000000003</v>
      </c>
      <c r="E188">
        <v>141</v>
      </c>
      <c r="F188">
        <f t="shared" si="15"/>
        <v>70.400000000000006</v>
      </c>
    </row>
    <row r="189" spans="1:6" x14ac:dyDescent="0.3">
      <c r="A189">
        <f t="shared" si="12"/>
        <v>2.84</v>
      </c>
      <c r="B189">
        <v>142</v>
      </c>
      <c r="C189">
        <f t="shared" si="13"/>
        <v>71</v>
      </c>
      <c r="D189">
        <f t="shared" si="14"/>
        <v>2.8360000000000003</v>
      </c>
      <c r="E189">
        <v>142</v>
      </c>
      <c r="F189">
        <f t="shared" si="15"/>
        <v>70.900000000000006</v>
      </c>
    </row>
    <row r="190" spans="1:6" x14ac:dyDescent="0.3">
      <c r="A190">
        <f t="shared" si="12"/>
        <v>2.86</v>
      </c>
      <c r="B190">
        <v>143</v>
      </c>
      <c r="C190">
        <f t="shared" si="13"/>
        <v>71.5</v>
      </c>
      <c r="D190">
        <f t="shared" si="14"/>
        <v>2.8560000000000003</v>
      </c>
      <c r="E190">
        <v>143</v>
      </c>
      <c r="F190">
        <f t="shared" si="15"/>
        <v>71.400000000000006</v>
      </c>
    </row>
    <row r="191" spans="1:6" x14ac:dyDescent="0.3">
      <c r="A191">
        <f t="shared" si="12"/>
        <v>2.88</v>
      </c>
      <c r="B191">
        <v>144</v>
      </c>
      <c r="C191">
        <f t="shared" si="13"/>
        <v>72</v>
      </c>
      <c r="D191">
        <f t="shared" si="14"/>
        <v>2.8760000000000003</v>
      </c>
      <c r="E191">
        <v>144</v>
      </c>
      <c r="F191">
        <f t="shared" si="15"/>
        <v>71.900000000000006</v>
      </c>
    </row>
    <row r="192" spans="1:6" x14ac:dyDescent="0.3">
      <c r="A192">
        <f t="shared" si="12"/>
        <v>2.9</v>
      </c>
      <c r="B192">
        <v>145</v>
      </c>
      <c r="C192">
        <f t="shared" si="13"/>
        <v>72.5</v>
      </c>
      <c r="D192">
        <f t="shared" si="14"/>
        <v>2.8960000000000004</v>
      </c>
      <c r="E192">
        <v>145</v>
      </c>
      <c r="F192">
        <f t="shared" si="15"/>
        <v>72.400000000000006</v>
      </c>
    </row>
    <row r="193" spans="1:6" x14ac:dyDescent="0.3">
      <c r="A193">
        <f t="shared" si="12"/>
        <v>2.92</v>
      </c>
      <c r="B193">
        <v>146</v>
      </c>
      <c r="C193">
        <f t="shared" si="13"/>
        <v>73</v>
      </c>
      <c r="D193">
        <f t="shared" si="14"/>
        <v>2.9160000000000004</v>
      </c>
      <c r="E193">
        <v>146</v>
      </c>
      <c r="F193">
        <f t="shared" si="15"/>
        <v>72.900000000000006</v>
      </c>
    </row>
    <row r="194" spans="1:6" x14ac:dyDescent="0.3">
      <c r="A194">
        <f t="shared" si="12"/>
        <v>2.94</v>
      </c>
      <c r="B194">
        <v>147</v>
      </c>
      <c r="C194">
        <f t="shared" si="13"/>
        <v>73.5</v>
      </c>
      <c r="D194">
        <f t="shared" si="14"/>
        <v>2.9360000000000004</v>
      </c>
      <c r="E194">
        <v>147</v>
      </c>
      <c r="F194">
        <f t="shared" si="15"/>
        <v>73.400000000000006</v>
      </c>
    </row>
    <row r="195" spans="1:6" x14ac:dyDescent="0.3">
      <c r="A195">
        <f t="shared" si="12"/>
        <v>2.96</v>
      </c>
      <c r="B195">
        <v>148</v>
      </c>
      <c r="C195">
        <f t="shared" si="13"/>
        <v>74</v>
      </c>
      <c r="D195">
        <f t="shared" si="14"/>
        <v>2.9560000000000004</v>
      </c>
      <c r="E195">
        <v>148</v>
      </c>
      <c r="F195">
        <f t="shared" si="15"/>
        <v>73.900000000000006</v>
      </c>
    </row>
    <row r="196" spans="1:6" x14ac:dyDescent="0.3">
      <c r="A196">
        <f t="shared" si="12"/>
        <v>2.98</v>
      </c>
      <c r="B196">
        <v>149</v>
      </c>
      <c r="C196">
        <f t="shared" si="13"/>
        <v>74.5</v>
      </c>
      <c r="D196">
        <f t="shared" si="14"/>
        <v>2.9760000000000004</v>
      </c>
      <c r="E196">
        <v>149</v>
      </c>
      <c r="F196">
        <f t="shared" si="15"/>
        <v>74.400000000000006</v>
      </c>
    </row>
    <row r="197" spans="1:6" x14ac:dyDescent="0.3">
      <c r="A197">
        <f t="shared" si="12"/>
        <v>3</v>
      </c>
      <c r="B197">
        <v>150</v>
      </c>
      <c r="C197">
        <f t="shared" si="13"/>
        <v>75</v>
      </c>
      <c r="D197">
        <f t="shared" si="14"/>
        <v>2.9960000000000004</v>
      </c>
      <c r="E197">
        <v>150</v>
      </c>
      <c r="F197">
        <f t="shared" si="15"/>
        <v>74.900000000000006</v>
      </c>
    </row>
    <row r="198" spans="1:6" x14ac:dyDescent="0.3">
      <c r="A198">
        <f t="shared" si="12"/>
        <v>0</v>
      </c>
      <c r="B198">
        <v>151</v>
      </c>
      <c r="C198">
        <f t="shared" si="13"/>
        <v>75.5</v>
      </c>
      <c r="D198">
        <f t="shared" si="14"/>
        <v>0</v>
      </c>
      <c r="E198">
        <v>151</v>
      </c>
      <c r="F198">
        <f t="shared" si="15"/>
        <v>75.400000000000006</v>
      </c>
    </row>
    <row r="199" spans="1:6" x14ac:dyDescent="0.3">
      <c r="A199">
        <f t="shared" si="12"/>
        <v>0</v>
      </c>
      <c r="B199">
        <v>152</v>
      </c>
      <c r="C199">
        <f t="shared" si="13"/>
        <v>76</v>
      </c>
      <c r="D199">
        <f t="shared" si="14"/>
        <v>0</v>
      </c>
      <c r="E199">
        <v>152</v>
      </c>
      <c r="F199">
        <f t="shared" si="15"/>
        <v>75.900000000000006</v>
      </c>
    </row>
    <row r="200" spans="1:6" x14ac:dyDescent="0.3">
      <c r="A200">
        <f t="shared" si="12"/>
        <v>0</v>
      </c>
      <c r="B200">
        <v>153</v>
      </c>
      <c r="C200">
        <f t="shared" si="13"/>
        <v>76.5</v>
      </c>
      <c r="D200">
        <f t="shared" si="14"/>
        <v>0</v>
      </c>
      <c r="E200">
        <v>153</v>
      </c>
      <c r="F200">
        <f t="shared" si="15"/>
        <v>76.400000000000006</v>
      </c>
    </row>
    <row r="201" spans="1:6" x14ac:dyDescent="0.3">
      <c r="A201">
        <f t="shared" si="12"/>
        <v>0</v>
      </c>
      <c r="B201">
        <v>154</v>
      </c>
      <c r="C201">
        <f t="shared" si="13"/>
        <v>77</v>
      </c>
      <c r="D201">
        <f t="shared" si="14"/>
        <v>0</v>
      </c>
      <c r="E201">
        <v>154</v>
      </c>
      <c r="F201">
        <f t="shared" si="15"/>
        <v>76.900000000000006</v>
      </c>
    </row>
    <row r="202" spans="1:6" x14ac:dyDescent="0.3">
      <c r="A202">
        <f t="shared" si="12"/>
        <v>0</v>
      </c>
      <c r="B202">
        <v>155</v>
      </c>
      <c r="C202">
        <f t="shared" si="13"/>
        <v>77.5</v>
      </c>
      <c r="D202">
        <f t="shared" si="14"/>
        <v>0</v>
      </c>
      <c r="E202">
        <v>155</v>
      </c>
      <c r="F202">
        <f t="shared" si="15"/>
        <v>77.400000000000006</v>
      </c>
    </row>
    <row r="203" spans="1:6" x14ac:dyDescent="0.3">
      <c r="A203">
        <f t="shared" si="12"/>
        <v>0</v>
      </c>
      <c r="B203">
        <v>156</v>
      </c>
      <c r="C203">
        <f t="shared" si="13"/>
        <v>78</v>
      </c>
      <c r="D203">
        <f t="shared" si="14"/>
        <v>0</v>
      </c>
      <c r="E203">
        <v>156</v>
      </c>
      <c r="F203">
        <f t="shared" si="15"/>
        <v>77.900000000000006</v>
      </c>
    </row>
    <row r="204" spans="1:6" x14ac:dyDescent="0.3">
      <c r="A204">
        <f t="shared" si="12"/>
        <v>0</v>
      </c>
      <c r="B204">
        <v>157</v>
      </c>
      <c r="C204">
        <f t="shared" si="13"/>
        <v>78.5</v>
      </c>
      <c r="D204">
        <f t="shared" si="14"/>
        <v>0</v>
      </c>
      <c r="E204">
        <v>157</v>
      </c>
      <c r="F204">
        <f t="shared" si="15"/>
        <v>78.400000000000006</v>
      </c>
    </row>
    <row r="205" spans="1:6" x14ac:dyDescent="0.3">
      <c r="A205">
        <f t="shared" si="12"/>
        <v>0</v>
      </c>
      <c r="B205">
        <v>158</v>
      </c>
      <c r="C205">
        <f t="shared" si="13"/>
        <v>79</v>
      </c>
      <c r="D205">
        <f t="shared" si="14"/>
        <v>0</v>
      </c>
      <c r="E205">
        <v>158</v>
      </c>
      <c r="F205">
        <f t="shared" si="15"/>
        <v>78.900000000000006</v>
      </c>
    </row>
    <row r="206" spans="1:6" x14ac:dyDescent="0.3">
      <c r="A206">
        <f t="shared" si="12"/>
        <v>0</v>
      </c>
      <c r="B206">
        <v>159</v>
      </c>
      <c r="C206">
        <f t="shared" si="13"/>
        <v>79.5</v>
      </c>
      <c r="D206">
        <f t="shared" si="14"/>
        <v>0</v>
      </c>
      <c r="E206">
        <v>159</v>
      </c>
      <c r="F206">
        <f t="shared" si="15"/>
        <v>79.400000000000006</v>
      </c>
    </row>
    <row r="207" spans="1:6" x14ac:dyDescent="0.3">
      <c r="A207">
        <f t="shared" si="12"/>
        <v>0</v>
      </c>
      <c r="B207">
        <v>160</v>
      </c>
      <c r="C207">
        <f t="shared" si="13"/>
        <v>80</v>
      </c>
      <c r="D207">
        <f t="shared" si="14"/>
        <v>0</v>
      </c>
      <c r="E207">
        <v>160</v>
      </c>
      <c r="F207">
        <f t="shared" si="15"/>
        <v>79.900000000000006</v>
      </c>
    </row>
    <row r="208" spans="1:6" x14ac:dyDescent="0.3">
      <c r="A208">
        <f t="shared" si="12"/>
        <v>0</v>
      </c>
      <c r="B208">
        <v>161</v>
      </c>
      <c r="C208">
        <f t="shared" si="13"/>
        <v>80.5</v>
      </c>
      <c r="D208">
        <f t="shared" si="14"/>
        <v>0</v>
      </c>
      <c r="E208">
        <v>161</v>
      </c>
      <c r="F208">
        <f t="shared" si="15"/>
        <v>80.400000000000006</v>
      </c>
    </row>
    <row r="209" spans="1:6" x14ac:dyDescent="0.3">
      <c r="A209">
        <f t="shared" si="12"/>
        <v>0</v>
      </c>
      <c r="B209">
        <v>162</v>
      </c>
      <c r="C209">
        <f t="shared" si="13"/>
        <v>81</v>
      </c>
      <c r="D209">
        <f t="shared" si="14"/>
        <v>0</v>
      </c>
      <c r="E209">
        <v>162</v>
      </c>
      <c r="F209">
        <f t="shared" si="15"/>
        <v>80.900000000000006</v>
      </c>
    </row>
    <row r="210" spans="1:6" x14ac:dyDescent="0.3">
      <c r="A210">
        <f t="shared" si="12"/>
        <v>0</v>
      </c>
      <c r="B210">
        <v>163</v>
      </c>
      <c r="C210">
        <f t="shared" si="13"/>
        <v>81.5</v>
      </c>
      <c r="D210">
        <f t="shared" si="14"/>
        <v>0</v>
      </c>
      <c r="E210">
        <v>163</v>
      </c>
      <c r="F210">
        <f t="shared" si="15"/>
        <v>81.400000000000006</v>
      </c>
    </row>
    <row r="211" spans="1:6" x14ac:dyDescent="0.3">
      <c r="A211">
        <f t="shared" si="12"/>
        <v>0</v>
      </c>
      <c r="B211">
        <v>164</v>
      </c>
      <c r="C211">
        <f t="shared" si="13"/>
        <v>82</v>
      </c>
      <c r="D211">
        <f t="shared" si="14"/>
        <v>0</v>
      </c>
      <c r="E211">
        <v>164</v>
      </c>
      <c r="F211">
        <f t="shared" si="15"/>
        <v>81.900000000000006</v>
      </c>
    </row>
    <row r="212" spans="1:6" x14ac:dyDescent="0.3">
      <c r="A212">
        <f t="shared" si="12"/>
        <v>0</v>
      </c>
      <c r="B212">
        <v>165</v>
      </c>
      <c r="C212">
        <f t="shared" si="13"/>
        <v>82.5</v>
      </c>
      <c r="D212">
        <f t="shared" si="14"/>
        <v>0</v>
      </c>
      <c r="E212">
        <v>165</v>
      </c>
      <c r="F212">
        <f t="shared" si="15"/>
        <v>82.4</v>
      </c>
    </row>
    <row r="213" spans="1:6" x14ac:dyDescent="0.3">
      <c r="A213">
        <f t="shared" si="12"/>
        <v>0</v>
      </c>
      <c r="B213">
        <v>166</v>
      </c>
      <c r="C213">
        <f t="shared" si="13"/>
        <v>83</v>
      </c>
      <c r="D213">
        <f t="shared" si="14"/>
        <v>0</v>
      </c>
      <c r="E213">
        <v>166</v>
      </c>
      <c r="F213">
        <f t="shared" si="15"/>
        <v>82.9</v>
      </c>
    </row>
    <row r="214" spans="1:6" x14ac:dyDescent="0.3">
      <c r="A214">
        <f t="shared" si="12"/>
        <v>0</v>
      </c>
      <c r="B214">
        <v>167</v>
      </c>
      <c r="C214">
        <f t="shared" si="13"/>
        <v>83.5</v>
      </c>
      <c r="D214">
        <f t="shared" si="14"/>
        <v>0</v>
      </c>
      <c r="E214">
        <v>167</v>
      </c>
      <c r="F214">
        <f t="shared" si="15"/>
        <v>83.4</v>
      </c>
    </row>
    <row r="215" spans="1:6" x14ac:dyDescent="0.3">
      <c r="A215">
        <f t="shared" si="12"/>
        <v>0</v>
      </c>
      <c r="B215">
        <v>168</v>
      </c>
      <c r="C215">
        <f t="shared" si="13"/>
        <v>84</v>
      </c>
      <c r="D215">
        <f t="shared" si="14"/>
        <v>0</v>
      </c>
      <c r="E215">
        <v>168</v>
      </c>
      <c r="F215">
        <f t="shared" si="15"/>
        <v>83.9</v>
      </c>
    </row>
    <row r="216" spans="1:6" x14ac:dyDescent="0.3">
      <c r="A216">
        <f t="shared" si="12"/>
        <v>0</v>
      </c>
      <c r="B216">
        <v>169</v>
      </c>
      <c r="C216">
        <f t="shared" si="13"/>
        <v>84.5</v>
      </c>
      <c r="D216">
        <f t="shared" si="14"/>
        <v>0</v>
      </c>
      <c r="E216">
        <v>169</v>
      </c>
      <c r="F216">
        <f t="shared" si="15"/>
        <v>84.4</v>
      </c>
    </row>
    <row r="217" spans="1:6" x14ac:dyDescent="0.3">
      <c r="A217">
        <f t="shared" si="12"/>
        <v>0</v>
      </c>
      <c r="B217">
        <v>170</v>
      </c>
      <c r="C217">
        <f t="shared" si="13"/>
        <v>85</v>
      </c>
      <c r="D217">
        <f t="shared" si="14"/>
        <v>0</v>
      </c>
      <c r="E217">
        <v>170</v>
      </c>
      <c r="F217">
        <f t="shared" si="15"/>
        <v>84.9</v>
      </c>
    </row>
    <row r="218" spans="1:6" x14ac:dyDescent="0.3">
      <c r="A218">
        <f t="shared" si="12"/>
        <v>0</v>
      </c>
      <c r="B218">
        <v>171</v>
      </c>
      <c r="C218">
        <f t="shared" si="13"/>
        <v>85.5</v>
      </c>
      <c r="D218">
        <f t="shared" si="14"/>
        <v>0</v>
      </c>
      <c r="E218">
        <v>171</v>
      </c>
      <c r="F218">
        <f t="shared" si="15"/>
        <v>85.4</v>
      </c>
    </row>
    <row r="219" spans="1:6" x14ac:dyDescent="0.3">
      <c r="A219">
        <f t="shared" si="12"/>
        <v>0</v>
      </c>
      <c r="B219">
        <v>172</v>
      </c>
      <c r="C219">
        <f t="shared" si="13"/>
        <v>86</v>
      </c>
      <c r="D219">
        <f t="shared" si="14"/>
        <v>0</v>
      </c>
      <c r="E219">
        <v>172</v>
      </c>
      <c r="F219">
        <f t="shared" si="15"/>
        <v>85.9</v>
      </c>
    </row>
    <row r="220" spans="1:6" x14ac:dyDescent="0.3">
      <c r="A220">
        <f t="shared" si="12"/>
        <v>0</v>
      </c>
      <c r="B220">
        <v>173</v>
      </c>
      <c r="C220">
        <f t="shared" si="13"/>
        <v>86.5</v>
      </c>
      <c r="D220">
        <f t="shared" si="14"/>
        <v>0</v>
      </c>
      <c r="E220">
        <v>173</v>
      </c>
      <c r="F220">
        <f t="shared" si="15"/>
        <v>86.4</v>
      </c>
    </row>
    <row r="221" spans="1:6" x14ac:dyDescent="0.3">
      <c r="A221">
        <f t="shared" si="12"/>
        <v>0</v>
      </c>
      <c r="B221">
        <v>174</v>
      </c>
      <c r="C221">
        <f t="shared" si="13"/>
        <v>87</v>
      </c>
      <c r="D221">
        <f t="shared" si="14"/>
        <v>0</v>
      </c>
      <c r="E221">
        <v>174</v>
      </c>
      <c r="F221">
        <f t="shared" si="15"/>
        <v>86.9</v>
      </c>
    </row>
    <row r="222" spans="1:6" x14ac:dyDescent="0.3">
      <c r="A222">
        <f t="shared" si="12"/>
        <v>0</v>
      </c>
      <c r="B222">
        <v>175</v>
      </c>
      <c r="C222">
        <f t="shared" si="13"/>
        <v>87.5</v>
      </c>
      <c r="D222">
        <f t="shared" si="14"/>
        <v>0</v>
      </c>
      <c r="E222">
        <v>175</v>
      </c>
      <c r="F222">
        <f t="shared" si="15"/>
        <v>87.4</v>
      </c>
    </row>
    <row r="223" spans="1:6" x14ac:dyDescent="0.3">
      <c r="A223">
        <f t="shared" si="12"/>
        <v>0</v>
      </c>
      <c r="B223">
        <v>176</v>
      </c>
      <c r="C223">
        <f t="shared" si="13"/>
        <v>88</v>
      </c>
      <c r="D223">
        <f t="shared" si="14"/>
        <v>0</v>
      </c>
      <c r="E223">
        <v>176</v>
      </c>
      <c r="F223">
        <f t="shared" si="15"/>
        <v>87.9</v>
      </c>
    </row>
    <row r="224" spans="1:6" x14ac:dyDescent="0.3">
      <c r="A224">
        <f t="shared" si="12"/>
        <v>0</v>
      </c>
      <c r="B224">
        <v>177</v>
      </c>
      <c r="C224">
        <f t="shared" si="13"/>
        <v>88.5</v>
      </c>
      <c r="D224">
        <f t="shared" si="14"/>
        <v>0</v>
      </c>
      <c r="E224">
        <v>177</v>
      </c>
      <c r="F224">
        <f t="shared" si="15"/>
        <v>88.4</v>
      </c>
    </row>
    <row r="225" spans="1:6" x14ac:dyDescent="0.3">
      <c r="A225">
        <f t="shared" si="12"/>
        <v>0</v>
      </c>
      <c r="B225">
        <v>178</v>
      </c>
      <c r="C225">
        <f t="shared" si="13"/>
        <v>89</v>
      </c>
      <c r="D225">
        <f t="shared" si="14"/>
        <v>0</v>
      </c>
      <c r="E225">
        <v>178</v>
      </c>
      <c r="F225">
        <f t="shared" si="15"/>
        <v>88.9</v>
      </c>
    </row>
    <row r="226" spans="1:6" x14ac:dyDescent="0.3">
      <c r="A226">
        <f t="shared" si="12"/>
        <v>0</v>
      </c>
      <c r="B226">
        <v>179</v>
      </c>
      <c r="C226">
        <f t="shared" si="13"/>
        <v>89.5</v>
      </c>
      <c r="D226">
        <f t="shared" si="14"/>
        <v>0</v>
      </c>
      <c r="E226">
        <v>179</v>
      </c>
      <c r="F226">
        <f t="shared" si="15"/>
        <v>89.4</v>
      </c>
    </row>
    <row r="227" spans="1:6" x14ac:dyDescent="0.3">
      <c r="A227">
        <f t="shared" si="12"/>
        <v>0</v>
      </c>
      <c r="B227">
        <v>180</v>
      </c>
      <c r="C227">
        <f t="shared" si="13"/>
        <v>90</v>
      </c>
      <c r="D227">
        <f t="shared" si="14"/>
        <v>0</v>
      </c>
      <c r="E227">
        <v>180</v>
      </c>
      <c r="F227">
        <f t="shared" si="15"/>
        <v>89.9</v>
      </c>
    </row>
    <row r="228" spans="1:6" x14ac:dyDescent="0.3">
      <c r="A228">
        <f t="shared" si="12"/>
        <v>0</v>
      </c>
      <c r="B228">
        <v>181</v>
      </c>
      <c r="C228">
        <f t="shared" si="13"/>
        <v>90.5</v>
      </c>
      <c r="D228">
        <f t="shared" si="14"/>
        <v>0</v>
      </c>
      <c r="E228">
        <v>181</v>
      </c>
      <c r="F228">
        <f t="shared" si="15"/>
        <v>90.4</v>
      </c>
    </row>
    <row r="229" spans="1:6" x14ac:dyDescent="0.3">
      <c r="A229">
        <f t="shared" si="12"/>
        <v>0</v>
      </c>
      <c r="B229">
        <v>182</v>
      </c>
      <c r="C229">
        <f t="shared" si="13"/>
        <v>91</v>
      </c>
      <c r="D229">
        <f t="shared" si="14"/>
        <v>0</v>
      </c>
      <c r="E229">
        <v>182</v>
      </c>
      <c r="F229">
        <f t="shared" si="15"/>
        <v>90.9</v>
      </c>
    </row>
    <row r="230" spans="1:6" x14ac:dyDescent="0.3">
      <c r="A230">
        <f t="shared" si="12"/>
        <v>0</v>
      </c>
      <c r="B230">
        <v>183</v>
      </c>
      <c r="C230">
        <f t="shared" si="13"/>
        <v>91.5</v>
      </c>
      <c r="D230">
        <f t="shared" si="14"/>
        <v>0</v>
      </c>
      <c r="E230">
        <v>183</v>
      </c>
      <c r="F230">
        <f t="shared" si="15"/>
        <v>91.4</v>
      </c>
    </row>
    <row r="231" spans="1:6" x14ac:dyDescent="0.3">
      <c r="A231">
        <f t="shared" si="12"/>
        <v>0</v>
      </c>
      <c r="B231">
        <v>184</v>
      </c>
      <c r="C231">
        <f t="shared" si="13"/>
        <v>92</v>
      </c>
      <c r="D231">
        <f t="shared" si="14"/>
        <v>0</v>
      </c>
      <c r="E231">
        <v>184</v>
      </c>
      <c r="F231">
        <f t="shared" si="15"/>
        <v>91.9</v>
      </c>
    </row>
    <row r="232" spans="1:6" x14ac:dyDescent="0.3">
      <c r="A232">
        <f t="shared" si="12"/>
        <v>0</v>
      </c>
      <c r="B232">
        <v>185</v>
      </c>
      <c r="C232">
        <f t="shared" si="13"/>
        <v>92.5</v>
      </c>
      <c r="D232">
        <f t="shared" si="14"/>
        <v>0</v>
      </c>
      <c r="E232">
        <v>185</v>
      </c>
      <c r="F232">
        <f t="shared" si="15"/>
        <v>92.4</v>
      </c>
    </row>
    <row r="233" spans="1:6" x14ac:dyDescent="0.3">
      <c r="A233">
        <f t="shared" si="12"/>
        <v>0</v>
      </c>
      <c r="B233">
        <v>186</v>
      </c>
      <c r="C233">
        <f t="shared" si="13"/>
        <v>93</v>
      </c>
      <c r="D233">
        <f t="shared" si="14"/>
        <v>0</v>
      </c>
      <c r="E233">
        <v>186</v>
      </c>
      <c r="F233">
        <f t="shared" si="15"/>
        <v>92.9</v>
      </c>
    </row>
    <row r="234" spans="1:6" x14ac:dyDescent="0.3">
      <c r="A234">
        <f t="shared" si="12"/>
        <v>0</v>
      </c>
      <c r="B234">
        <v>187</v>
      </c>
      <c r="C234">
        <f t="shared" si="13"/>
        <v>93.5</v>
      </c>
      <c r="D234">
        <f t="shared" si="14"/>
        <v>0</v>
      </c>
      <c r="E234">
        <v>187</v>
      </c>
      <c r="F234">
        <f t="shared" si="15"/>
        <v>93.4</v>
      </c>
    </row>
    <row r="235" spans="1:6" x14ac:dyDescent="0.3">
      <c r="A235">
        <f t="shared" si="12"/>
        <v>0</v>
      </c>
      <c r="B235">
        <v>188</v>
      </c>
      <c r="C235">
        <f t="shared" si="13"/>
        <v>94</v>
      </c>
      <c r="D235">
        <f t="shared" si="14"/>
        <v>0</v>
      </c>
      <c r="E235">
        <v>188</v>
      </c>
      <c r="F235">
        <f t="shared" si="15"/>
        <v>93.9</v>
      </c>
    </row>
    <row r="236" spans="1:6" x14ac:dyDescent="0.3">
      <c r="A236">
        <f t="shared" si="12"/>
        <v>0</v>
      </c>
      <c r="B236">
        <v>189</v>
      </c>
      <c r="C236">
        <f t="shared" si="13"/>
        <v>94.5</v>
      </c>
      <c r="D236">
        <f t="shared" si="14"/>
        <v>0</v>
      </c>
      <c r="E236">
        <v>189</v>
      </c>
      <c r="F236">
        <f t="shared" si="15"/>
        <v>94.4</v>
      </c>
    </row>
    <row r="237" spans="1:6" x14ac:dyDescent="0.3">
      <c r="A237">
        <f t="shared" si="12"/>
        <v>0</v>
      </c>
      <c r="B237">
        <v>190</v>
      </c>
      <c r="C237">
        <f t="shared" si="13"/>
        <v>95</v>
      </c>
      <c r="D237">
        <f t="shared" si="14"/>
        <v>0</v>
      </c>
      <c r="E237">
        <v>190</v>
      </c>
      <c r="F237">
        <f t="shared" si="15"/>
        <v>94.9</v>
      </c>
    </row>
    <row r="238" spans="1:6" x14ac:dyDescent="0.3">
      <c r="A238">
        <f t="shared" si="12"/>
        <v>0</v>
      </c>
      <c r="B238">
        <v>191</v>
      </c>
      <c r="C238">
        <f t="shared" si="13"/>
        <v>95.5</v>
      </c>
      <c r="D238">
        <f t="shared" si="14"/>
        <v>0</v>
      </c>
      <c r="E238">
        <v>191</v>
      </c>
      <c r="F238">
        <f t="shared" si="15"/>
        <v>95.4</v>
      </c>
    </row>
    <row r="239" spans="1:6" x14ac:dyDescent="0.3">
      <c r="A239">
        <f t="shared" ref="A239:A302" si="16">IF(C239&gt;$B$9,0,C239*$B$8)</f>
        <v>0</v>
      </c>
      <c r="B239">
        <v>192</v>
      </c>
      <c r="C239">
        <f t="shared" si="13"/>
        <v>96</v>
      </c>
      <c r="D239">
        <f t="shared" si="14"/>
        <v>0</v>
      </c>
      <c r="E239">
        <v>192</v>
      </c>
      <c r="F239">
        <f t="shared" si="15"/>
        <v>95.9</v>
      </c>
    </row>
    <row r="240" spans="1:6" x14ac:dyDescent="0.3">
      <c r="A240">
        <f t="shared" si="16"/>
        <v>0</v>
      </c>
      <c r="B240">
        <v>193</v>
      </c>
      <c r="C240">
        <f t="shared" si="13"/>
        <v>96.5</v>
      </c>
      <c r="D240">
        <f t="shared" si="14"/>
        <v>0</v>
      </c>
      <c r="E240">
        <v>193</v>
      </c>
      <c r="F240">
        <f t="shared" si="15"/>
        <v>96.4</v>
      </c>
    </row>
    <row r="241" spans="1:6" x14ac:dyDescent="0.3">
      <c r="A241">
        <f t="shared" si="16"/>
        <v>0</v>
      </c>
      <c r="B241">
        <v>194</v>
      </c>
      <c r="C241">
        <f t="shared" ref="C241:C304" si="17">C240+((B241-B240)*$B$7)</f>
        <v>97</v>
      </c>
      <c r="D241">
        <f t="shared" ref="D241:D304" si="18">IF(F241&gt;$C$9,0,F241*$C$8)</f>
        <v>0</v>
      </c>
      <c r="E241">
        <v>194</v>
      </c>
      <c r="F241">
        <f t="shared" ref="F241:F304" si="19">F240+((E241-E240)*$B$7)</f>
        <v>96.9</v>
      </c>
    </row>
    <row r="242" spans="1:6" x14ac:dyDescent="0.3">
      <c r="A242">
        <f t="shared" si="16"/>
        <v>0</v>
      </c>
      <c r="B242">
        <v>195</v>
      </c>
      <c r="C242">
        <f t="shared" si="17"/>
        <v>97.5</v>
      </c>
      <c r="D242">
        <f t="shared" si="18"/>
        <v>0</v>
      </c>
      <c r="E242">
        <v>195</v>
      </c>
      <c r="F242">
        <f t="shared" si="19"/>
        <v>97.4</v>
      </c>
    </row>
    <row r="243" spans="1:6" x14ac:dyDescent="0.3">
      <c r="A243">
        <f t="shared" si="16"/>
        <v>0</v>
      </c>
      <c r="B243">
        <v>196</v>
      </c>
      <c r="C243">
        <f t="shared" si="17"/>
        <v>98</v>
      </c>
      <c r="D243">
        <f t="shared" si="18"/>
        <v>0</v>
      </c>
      <c r="E243">
        <v>196</v>
      </c>
      <c r="F243">
        <f t="shared" si="19"/>
        <v>97.9</v>
      </c>
    </row>
    <row r="244" spans="1:6" x14ac:dyDescent="0.3">
      <c r="A244">
        <f t="shared" si="16"/>
        <v>0</v>
      </c>
      <c r="B244">
        <v>197</v>
      </c>
      <c r="C244">
        <f t="shared" si="17"/>
        <v>98.5</v>
      </c>
      <c r="D244">
        <f t="shared" si="18"/>
        <v>0</v>
      </c>
      <c r="E244">
        <v>197</v>
      </c>
      <c r="F244">
        <f t="shared" si="19"/>
        <v>98.4</v>
      </c>
    </row>
    <row r="245" spans="1:6" x14ac:dyDescent="0.3">
      <c r="A245">
        <f t="shared" si="16"/>
        <v>0</v>
      </c>
      <c r="B245">
        <v>198</v>
      </c>
      <c r="C245">
        <f t="shared" si="17"/>
        <v>99</v>
      </c>
      <c r="D245">
        <f t="shared" si="18"/>
        <v>0</v>
      </c>
      <c r="E245">
        <v>198</v>
      </c>
      <c r="F245">
        <f t="shared" si="19"/>
        <v>98.9</v>
      </c>
    </row>
    <row r="246" spans="1:6" x14ac:dyDescent="0.3">
      <c r="A246">
        <f t="shared" si="16"/>
        <v>0</v>
      </c>
      <c r="B246">
        <v>199</v>
      </c>
      <c r="C246">
        <f t="shared" si="17"/>
        <v>99.5</v>
      </c>
      <c r="D246">
        <f t="shared" si="18"/>
        <v>0</v>
      </c>
      <c r="E246">
        <v>199</v>
      </c>
      <c r="F246">
        <f t="shared" si="19"/>
        <v>99.4</v>
      </c>
    </row>
    <row r="247" spans="1:6" x14ac:dyDescent="0.3">
      <c r="A247">
        <f t="shared" si="16"/>
        <v>0</v>
      </c>
      <c r="B247">
        <v>200</v>
      </c>
      <c r="C247">
        <f t="shared" si="17"/>
        <v>100</v>
      </c>
      <c r="D247">
        <f t="shared" si="18"/>
        <v>0</v>
      </c>
      <c r="E247">
        <v>200</v>
      </c>
      <c r="F247">
        <f t="shared" si="19"/>
        <v>99.9</v>
      </c>
    </row>
    <row r="248" spans="1:6" x14ac:dyDescent="0.3">
      <c r="A248">
        <f t="shared" si="16"/>
        <v>0</v>
      </c>
      <c r="B248">
        <v>201</v>
      </c>
      <c r="C248">
        <f t="shared" si="17"/>
        <v>100.5</v>
      </c>
      <c r="D248">
        <f t="shared" si="18"/>
        <v>0</v>
      </c>
      <c r="E248">
        <v>201</v>
      </c>
      <c r="F248">
        <f t="shared" si="19"/>
        <v>100.4</v>
      </c>
    </row>
    <row r="249" spans="1:6" x14ac:dyDescent="0.3">
      <c r="A249">
        <f t="shared" si="16"/>
        <v>0</v>
      </c>
      <c r="B249">
        <v>202</v>
      </c>
      <c r="C249">
        <f t="shared" si="17"/>
        <v>101</v>
      </c>
      <c r="D249">
        <f t="shared" si="18"/>
        <v>0</v>
      </c>
      <c r="E249">
        <v>202</v>
      </c>
      <c r="F249">
        <f t="shared" si="19"/>
        <v>100.9</v>
      </c>
    </row>
    <row r="250" spans="1:6" x14ac:dyDescent="0.3">
      <c r="A250">
        <f t="shared" si="16"/>
        <v>0</v>
      </c>
      <c r="B250">
        <v>203</v>
      </c>
      <c r="C250">
        <f t="shared" si="17"/>
        <v>101.5</v>
      </c>
      <c r="D250">
        <f t="shared" si="18"/>
        <v>0</v>
      </c>
      <c r="E250">
        <v>203</v>
      </c>
      <c r="F250">
        <f t="shared" si="19"/>
        <v>101.4</v>
      </c>
    </row>
    <row r="251" spans="1:6" x14ac:dyDescent="0.3">
      <c r="A251">
        <f t="shared" si="16"/>
        <v>0</v>
      </c>
      <c r="B251">
        <v>204</v>
      </c>
      <c r="C251">
        <f t="shared" si="17"/>
        <v>102</v>
      </c>
      <c r="D251">
        <f t="shared" si="18"/>
        <v>0</v>
      </c>
      <c r="E251">
        <v>204</v>
      </c>
      <c r="F251">
        <f t="shared" si="19"/>
        <v>101.9</v>
      </c>
    </row>
    <row r="252" spans="1:6" x14ac:dyDescent="0.3">
      <c r="A252">
        <f t="shared" si="16"/>
        <v>0</v>
      </c>
      <c r="B252">
        <v>205</v>
      </c>
      <c r="C252">
        <f t="shared" si="17"/>
        <v>102.5</v>
      </c>
      <c r="D252">
        <f t="shared" si="18"/>
        <v>0</v>
      </c>
      <c r="E252">
        <v>205</v>
      </c>
      <c r="F252">
        <f t="shared" si="19"/>
        <v>102.4</v>
      </c>
    </row>
    <row r="253" spans="1:6" x14ac:dyDescent="0.3">
      <c r="A253">
        <f t="shared" si="16"/>
        <v>0</v>
      </c>
      <c r="B253">
        <v>206</v>
      </c>
      <c r="C253">
        <f t="shared" si="17"/>
        <v>103</v>
      </c>
      <c r="D253">
        <f t="shared" si="18"/>
        <v>0</v>
      </c>
      <c r="E253">
        <v>206</v>
      </c>
      <c r="F253">
        <f t="shared" si="19"/>
        <v>102.9</v>
      </c>
    </row>
    <row r="254" spans="1:6" x14ac:dyDescent="0.3">
      <c r="A254">
        <f t="shared" si="16"/>
        <v>0</v>
      </c>
      <c r="B254">
        <v>207</v>
      </c>
      <c r="C254">
        <f t="shared" si="17"/>
        <v>103.5</v>
      </c>
      <c r="D254">
        <f t="shared" si="18"/>
        <v>0</v>
      </c>
      <c r="E254">
        <v>207</v>
      </c>
      <c r="F254">
        <f t="shared" si="19"/>
        <v>103.4</v>
      </c>
    </row>
    <row r="255" spans="1:6" x14ac:dyDescent="0.3">
      <c r="A255">
        <f t="shared" si="16"/>
        <v>0</v>
      </c>
      <c r="B255">
        <v>208</v>
      </c>
      <c r="C255">
        <f t="shared" si="17"/>
        <v>104</v>
      </c>
      <c r="D255">
        <f t="shared" si="18"/>
        <v>0</v>
      </c>
      <c r="E255">
        <v>208</v>
      </c>
      <c r="F255">
        <f t="shared" si="19"/>
        <v>103.9</v>
      </c>
    </row>
    <row r="256" spans="1:6" x14ac:dyDescent="0.3">
      <c r="A256">
        <f t="shared" si="16"/>
        <v>0</v>
      </c>
      <c r="B256">
        <v>209</v>
      </c>
      <c r="C256">
        <f t="shared" si="17"/>
        <v>104.5</v>
      </c>
      <c r="D256">
        <f t="shared" si="18"/>
        <v>0</v>
      </c>
      <c r="E256">
        <v>209</v>
      </c>
      <c r="F256">
        <f t="shared" si="19"/>
        <v>104.4</v>
      </c>
    </row>
    <row r="257" spans="1:6" x14ac:dyDescent="0.3">
      <c r="A257">
        <f t="shared" si="16"/>
        <v>0</v>
      </c>
      <c r="B257">
        <v>210</v>
      </c>
      <c r="C257">
        <f t="shared" si="17"/>
        <v>105</v>
      </c>
      <c r="D257">
        <f t="shared" si="18"/>
        <v>0</v>
      </c>
      <c r="E257">
        <v>210</v>
      </c>
      <c r="F257">
        <f t="shared" si="19"/>
        <v>104.9</v>
      </c>
    </row>
    <row r="258" spans="1:6" x14ac:dyDescent="0.3">
      <c r="A258">
        <f t="shared" si="16"/>
        <v>0</v>
      </c>
      <c r="B258">
        <v>211</v>
      </c>
      <c r="C258">
        <f t="shared" si="17"/>
        <v>105.5</v>
      </c>
      <c r="D258">
        <f t="shared" si="18"/>
        <v>0</v>
      </c>
      <c r="E258">
        <v>211</v>
      </c>
      <c r="F258">
        <f t="shared" si="19"/>
        <v>105.4</v>
      </c>
    </row>
    <row r="259" spans="1:6" x14ac:dyDescent="0.3">
      <c r="A259">
        <f t="shared" si="16"/>
        <v>0</v>
      </c>
      <c r="B259">
        <v>212</v>
      </c>
      <c r="C259">
        <f t="shared" si="17"/>
        <v>106</v>
      </c>
      <c r="D259">
        <f t="shared" si="18"/>
        <v>0</v>
      </c>
      <c r="E259">
        <v>212</v>
      </c>
      <c r="F259">
        <f t="shared" si="19"/>
        <v>105.9</v>
      </c>
    </row>
    <row r="260" spans="1:6" x14ac:dyDescent="0.3">
      <c r="A260">
        <f t="shared" si="16"/>
        <v>0</v>
      </c>
      <c r="B260">
        <v>213</v>
      </c>
      <c r="C260">
        <f t="shared" si="17"/>
        <v>106.5</v>
      </c>
      <c r="D260">
        <f t="shared" si="18"/>
        <v>0</v>
      </c>
      <c r="E260">
        <v>213</v>
      </c>
      <c r="F260">
        <f t="shared" si="19"/>
        <v>106.4</v>
      </c>
    </row>
    <row r="261" spans="1:6" x14ac:dyDescent="0.3">
      <c r="A261">
        <f t="shared" si="16"/>
        <v>0</v>
      </c>
      <c r="B261">
        <v>214</v>
      </c>
      <c r="C261">
        <f t="shared" si="17"/>
        <v>107</v>
      </c>
      <c r="D261">
        <f t="shared" si="18"/>
        <v>0</v>
      </c>
      <c r="E261">
        <v>214</v>
      </c>
      <c r="F261">
        <f t="shared" si="19"/>
        <v>106.9</v>
      </c>
    </row>
    <row r="262" spans="1:6" x14ac:dyDescent="0.3">
      <c r="A262">
        <f t="shared" si="16"/>
        <v>0</v>
      </c>
      <c r="B262">
        <v>215</v>
      </c>
      <c r="C262">
        <f t="shared" si="17"/>
        <v>107.5</v>
      </c>
      <c r="D262">
        <f t="shared" si="18"/>
        <v>0</v>
      </c>
      <c r="E262">
        <v>215</v>
      </c>
      <c r="F262">
        <f t="shared" si="19"/>
        <v>107.4</v>
      </c>
    </row>
    <row r="263" spans="1:6" x14ac:dyDescent="0.3">
      <c r="A263">
        <f t="shared" si="16"/>
        <v>0</v>
      </c>
      <c r="B263">
        <v>216</v>
      </c>
      <c r="C263">
        <f t="shared" si="17"/>
        <v>108</v>
      </c>
      <c r="D263">
        <f t="shared" si="18"/>
        <v>0</v>
      </c>
      <c r="E263">
        <v>216</v>
      </c>
      <c r="F263">
        <f t="shared" si="19"/>
        <v>107.9</v>
      </c>
    </row>
    <row r="264" spans="1:6" x14ac:dyDescent="0.3">
      <c r="A264">
        <f t="shared" si="16"/>
        <v>0</v>
      </c>
      <c r="B264">
        <v>217</v>
      </c>
      <c r="C264">
        <f t="shared" si="17"/>
        <v>108.5</v>
      </c>
      <c r="D264">
        <f t="shared" si="18"/>
        <v>0</v>
      </c>
      <c r="E264">
        <v>217</v>
      </c>
      <c r="F264">
        <f t="shared" si="19"/>
        <v>108.4</v>
      </c>
    </row>
    <row r="265" spans="1:6" x14ac:dyDescent="0.3">
      <c r="A265">
        <f t="shared" si="16"/>
        <v>0</v>
      </c>
      <c r="B265">
        <v>218</v>
      </c>
      <c r="C265">
        <f t="shared" si="17"/>
        <v>109</v>
      </c>
      <c r="D265">
        <f t="shared" si="18"/>
        <v>0</v>
      </c>
      <c r="E265">
        <v>218</v>
      </c>
      <c r="F265">
        <f t="shared" si="19"/>
        <v>108.9</v>
      </c>
    </row>
    <row r="266" spans="1:6" x14ac:dyDescent="0.3">
      <c r="A266">
        <f t="shared" si="16"/>
        <v>0</v>
      </c>
      <c r="B266">
        <v>219</v>
      </c>
      <c r="C266">
        <f t="shared" si="17"/>
        <v>109.5</v>
      </c>
      <c r="D266">
        <f t="shared" si="18"/>
        <v>0</v>
      </c>
      <c r="E266">
        <v>219</v>
      </c>
      <c r="F266">
        <f t="shared" si="19"/>
        <v>109.4</v>
      </c>
    </row>
    <row r="267" spans="1:6" x14ac:dyDescent="0.3">
      <c r="A267">
        <f t="shared" si="16"/>
        <v>0</v>
      </c>
      <c r="B267">
        <v>220</v>
      </c>
      <c r="C267">
        <f t="shared" si="17"/>
        <v>110</v>
      </c>
      <c r="D267">
        <f t="shared" si="18"/>
        <v>0</v>
      </c>
      <c r="E267">
        <v>220</v>
      </c>
      <c r="F267">
        <f t="shared" si="19"/>
        <v>109.9</v>
      </c>
    </row>
    <row r="268" spans="1:6" x14ac:dyDescent="0.3">
      <c r="A268">
        <f t="shared" si="16"/>
        <v>0</v>
      </c>
      <c r="B268">
        <v>221</v>
      </c>
      <c r="C268">
        <f t="shared" si="17"/>
        <v>110.5</v>
      </c>
      <c r="D268">
        <f t="shared" si="18"/>
        <v>0</v>
      </c>
      <c r="E268">
        <v>221</v>
      </c>
      <c r="F268">
        <f t="shared" si="19"/>
        <v>110.4</v>
      </c>
    </row>
    <row r="269" spans="1:6" x14ac:dyDescent="0.3">
      <c r="A269">
        <f t="shared" si="16"/>
        <v>0</v>
      </c>
      <c r="B269">
        <v>222</v>
      </c>
      <c r="C269">
        <f t="shared" si="17"/>
        <v>111</v>
      </c>
      <c r="D269">
        <f t="shared" si="18"/>
        <v>0</v>
      </c>
      <c r="E269">
        <v>222</v>
      </c>
      <c r="F269">
        <f t="shared" si="19"/>
        <v>110.9</v>
      </c>
    </row>
    <row r="270" spans="1:6" x14ac:dyDescent="0.3">
      <c r="A270">
        <f t="shared" si="16"/>
        <v>0</v>
      </c>
      <c r="B270">
        <v>223</v>
      </c>
      <c r="C270">
        <f t="shared" si="17"/>
        <v>111.5</v>
      </c>
      <c r="D270">
        <f t="shared" si="18"/>
        <v>0</v>
      </c>
      <c r="E270">
        <v>223</v>
      </c>
      <c r="F270">
        <f t="shared" si="19"/>
        <v>111.4</v>
      </c>
    </row>
    <row r="271" spans="1:6" x14ac:dyDescent="0.3">
      <c r="A271">
        <f t="shared" si="16"/>
        <v>0</v>
      </c>
      <c r="B271">
        <v>224</v>
      </c>
      <c r="C271">
        <f t="shared" si="17"/>
        <v>112</v>
      </c>
      <c r="D271">
        <f t="shared" si="18"/>
        <v>0</v>
      </c>
      <c r="E271">
        <v>224</v>
      </c>
      <c r="F271">
        <f t="shared" si="19"/>
        <v>111.9</v>
      </c>
    </row>
    <row r="272" spans="1:6" x14ac:dyDescent="0.3">
      <c r="A272">
        <f t="shared" si="16"/>
        <v>0</v>
      </c>
      <c r="B272">
        <v>225</v>
      </c>
      <c r="C272">
        <f t="shared" si="17"/>
        <v>112.5</v>
      </c>
      <c r="D272">
        <f t="shared" si="18"/>
        <v>0</v>
      </c>
      <c r="E272">
        <v>225</v>
      </c>
      <c r="F272">
        <f t="shared" si="19"/>
        <v>112.4</v>
      </c>
    </row>
    <row r="273" spans="1:6" x14ac:dyDescent="0.3">
      <c r="A273">
        <f t="shared" si="16"/>
        <v>0</v>
      </c>
      <c r="B273">
        <v>226</v>
      </c>
      <c r="C273">
        <f t="shared" si="17"/>
        <v>113</v>
      </c>
      <c r="D273">
        <f t="shared" si="18"/>
        <v>0</v>
      </c>
      <c r="E273">
        <v>226</v>
      </c>
      <c r="F273">
        <f t="shared" si="19"/>
        <v>112.9</v>
      </c>
    </row>
    <row r="274" spans="1:6" x14ac:dyDescent="0.3">
      <c r="A274">
        <f t="shared" si="16"/>
        <v>0</v>
      </c>
      <c r="B274">
        <v>227</v>
      </c>
      <c r="C274">
        <f t="shared" si="17"/>
        <v>113.5</v>
      </c>
      <c r="D274">
        <f t="shared" si="18"/>
        <v>0</v>
      </c>
      <c r="E274">
        <v>227</v>
      </c>
      <c r="F274">
        <f t="shared" si="19"/>
        <v>113.4</v>
      </c>
    </row>
    <row r="275" spans="1:6" x14ac:dyDescent="0.3">
      <c r="A275">
        <f t="shared" si="16"/>
        <v>0</v>
      </c>
      <c r="B275">
        <v>228</v>
      </c>
      <c r="C275">
        <f t="shared" si="17"/>
        <v>114</v>
      </c>
      <c r="D275">
        <f t="shared" si="18"/>
        <v>0</v>
      </c>
      <c r="E275">
        <v>228</v>
      </c>
      <c r="F275">
        <f t="shared" si="19"/>
        <v>113.9</v>
      </c>
    </row>
    <row r="276" spans="1:6" x14ac:dyDescent="0.3">
      <c r="A276">
        <f t="shared" si="16"/>
        <v>0</v>
      </c>
      <c r="B276">
        <v>229</v>
      </c>
      <c r="C276">
        <f t="shared" si="17"/>
        <v>114.5</v>
      </c>
      <c r="D276">
        <f t="shared" si="18"/>
        <v>0</v>
      </c>
      <c r="E276">
        <v>229</v>
      </c>
      <c r="F276">
        <f t="shared" si="19"/>
        <v>114.4</v>
      </c>
    </row>
    <row r="277" spans="1:6" x14ac:dyDescent="0.3">
      <c r="A277">
        <f t="shared" si="16"/>
        <v>0</v>
      </c>
      <c r="B277">
        <v>230</v>
      </c>
      <c r="C277">
        <f t="shared" si="17"/>
        <v>115</v>
      </c>
      <c r="D277">
        <f t="shared" si="18"/>
        <v>0</v>
      </c>
      <c r="E277">
        <v>230</v>
      </c>
      <c r="F277">
        <f t="shared" si="19"/>
        <v>114.9</v>
      </c>
    </row>
    <row r="278" spans="1:6" x14ac:dyDescent="0.3">
      <c r="A278">
        <f t="shared" si="16"/>
        <v>0</v>
      </c>
      <c r="B278">
        <v>231</v>
      </c>
      <c r="C278">
        <f t="shared" si="17"/>
        <v>115.5</v>
      </c>
      <c r="D278">
        <f t="shared" si="18"/>
        <v>0</v>
      </c>
      <c r="E278">
        <v>231</v>
      </c>
      <c r="F278">
        <f t="shared" si="19"/>
        <v>115.4</v>
      </c>
    </row>
    <row r="279" spans="1:6" x14ac:dyDescent="0.3">
      <c r="A279">
        <f t="shared" si="16"/>
        <v>0</v>
      </c>
      <c r="B279">
        <v>232</v>
      </c>
      <c r="C279">
        <f t="shared" si="17"/>
        <v>116</v>
      </c>
      <c r="D279">
        <f t="shared" si="18"/>
        <v>0</v>
      </c>
      <c r="E279">
        <v>232</v>
      </c>
      <c r="F279">
        <f t="shared" si="19"/>
        <v>115.9</v>
      </c>
    </row>
    <row r="280" spans="1:6" x14ac:dyDescent="0.3">
      <c r="A280">
        <f t="shared" si="16"/>
        <v>0</v>
      </c>
      <c r="B280">
        <v>233</v>
      </c>
      <c r="C280">
        <f t="shared" si="17"/>
        <v>116.5</v>
      </c>
      <c r="D280">
        <f t="shared" si="18"/>
        <v>0</v>
      </c>
      <c r="E280">
        <v>233</v>
      </c>
      <c r="F280">
        <f t="shared" si="19"/>
        <v>116.4</v>
      </c>
    </row>
    <row r="281" spans="1:6" x14ac:dyDescent="0.3">
      <c r="A281">
        <f t="shared" si="16"/>
        <v>0</v>
      </c>
      <c r="B281">
        <v>234</v>
      </c>
      <c r="C281">
        <f t="shared" si="17"/>
        <v>117</v>
      </c>
      <c r="D281">
        <f t="shared" si="18"/>
        <v>0</v>
      </c>
      <c r="E281">
        <v>234</v>
      </c>
      <c r="F281">
        <f t="shared" si="19"/>
        <v>116.9</v>
      </c>
    </row>
    <row r="282" spans="1:6" x14ac:dyDescent="0.3">
      <c r="A282">
        <f t="shared" si="16"/>
        <v>0</v>
      </c>
      <c r="B282">
        <v>235</v>
      </c>
      <c r="C282">
        <f t="shared" si="17"/>
        <v>117.5</v>
      </c>
      <c r="D282">
        <f t="shared" si="18"/>
        <v>0</v>
      </c>
      <c r="E282">
        <v>235</v>
      </c>
      <c r="F282">
        <f t="shared" si="19"/>
        <v>117.4</v>
      </c>
    </row>
    <row r="283" spans="1:6" x14ac:dyDescent="0.3">
      <c r="A283">
        <f t="shared" si="16"/>
        <v>0</v>
      </c>
      <c r="B283">
        <v>236</v>
      </c>
      <c r="C283">
        <f t="shared" si="17"/>
        <v>118</v>
      </c>
      <c r="D283">
        <f t="shared" si="18"/>
        <v>0</v>
      </c>
      <c r="E283">
        <v>236</v>
      </c>
      <c r="F283">
        <f t="shared" si="19"/>
        <v>117.9</v>
      </c>
    </row>
    <row r="284" spans="1:6" x14ac:dyDescent="0.3">
      <c r="A284">
        <f t="shared" si="16"/>
        <v>0</v>
      </c>
      <c r="B284">
        <v>237</v>
      </c>
      <c r="C284">
        <f t="shared" si="17"/>
        <v>118.5</v>
      </c>
      <c r="D284">
        <f t="shared" si="18"/>
        <v>0</v>
      </c>
      <c r="E284">
        <v>237</v>
      </c>
      <c r="F284">
        <f t="shared" si="19"/>
        <v>118.4</v>
      </c>
    </row>
    <row r="285" spans="1:6" x14ac:dyDescent="0.3">
      <c r="A285">
        <f t="shared" si="16"/>
        <v>0</v>
      </c>
      <c r="B285">
        <v>238</v>
      </c>
      <c r="C285">
        <f t="shared" si="17"/>
        <v>119</v>
      </c>
      <c r="D285">
        <f t="shared" si="18"/>
        <v>0</v>
      </c>
      <c r="E285">
        <v>238</v>
      </c>
      <c r="F285">
        <f t="shared" si="19"/>
        <v>118.9</v>
      </c>
    </row>
    <row r="286" spans="1:6" x14ac:dyDescent="0.3">
      <c r="A286">
        <f t="shared" si="16"/>
        <v>0</v>
      </c>
      <c r="B286">
        <v>239</v>
      </c>
      <c r="C286">
        <f t="shared" si="17"/>
        <v>119.5</v>
      </c>
      <c r="D286">
        <f t="shared" si="18"/>
        <v>0</v>
      </c>
      <c r="E286">
        <v>239</v>
      </c>
      <c r="F286">
        <f t="shared" si="19"/>
        <v>119.4</v>
      </c>
    </row>
    <row r="287" spans="1:6" x14ac:dyDescent="0.3">
      <c r="A287">
        <f t="shared" si="16"/>
        <v>0</v>
      </c>
      <c r="B287">
        <v>240</v>
      </c>
      <c r="C287">
        <f t="shared" si="17"/>
        <v>120</v>
      </c>
      <c r="D287">
        <f t="shared" si="18"/>
        <v>0</v>
      </c>
      <c r="E287">
        <v>240</v>
      </c>
      <c r="F287">
        <f t="shared" si="19"/>
        <v>119.9</v>
      </c>
    </row>
    <row r="288" spans="1:6" x14ac:dyDescent="0.3">
      <c r="A288">
        <f t="shared" si="16"/>
        <v>0</v>
      </c>
      <c r="B288">
        <v>241</v>
      </c>
      <c r="C288">
        <f t="shared" si="17"/>
        <v>120.5</v>
      </c>
      <c r="D288">
        <f t="shared" si="18"/>
        <v>0</v>
      </c>
      <c r="E288">
        <v>241</v>
      </c>
      <c r="F288">
        <f t="shared" si="19"/>
        <v>120.4</v>
      </c>
    </row>
    <row r="289" spans="1:6" x14ac:dyDescent="0.3">
      <c r="A289">
        <f t="shared" si="16"/>
        <v>0</v>
      </c>
      <c r="B289">
        <v>242</v>
      </c>
      <c r="C289">
        <f t="shared" si="17"/>
        <v>121</v>
      </c>
      <c r="D289">
        <f t="shared" si="18"/>
        <v>0</v>
      </c>
      <c r="E289">
        <v>242</v>
      </c>
      <c r="F289">
        <f t="shared" si="19"/>
        <v>120.9</v>
      </c>
    </row>
    <row r="290" spans="1:6" x14ac:dyDescent="0.3">
      <c r="A290">
        <f t="shared" si="16"/>
        <v>0</v>
      </c>
      <c r="B290">
        <v>243</v>
      </c>
      <c r="C290">
        <f t="shared" si="17"/>
        <v>121.5</v>
      </c>
      <c r="D290">
        <f t="shared" si="18"/>
        <v>0</v>
      </c>
      <c r="E290">
        <v>243</v>
      </c>
      <c r="F290">
        <f t="shared" si="19"/>
        <v>121.4</v>
      </c>
    </row>
    <row r="291" spans="1:6" x14ac:dyDescent="0.3">
      <c r="A291">
        <f t="shared" si="16"/>
        <v>0</v>
      </c>
      <c r="B291">
        <v>244</v>
      </c>
      <c r="C291">
        <f t="shared" si="17"/>
        <v>122</v>
      </c>
      <c r="D291">
        <f t="shared" si="18"/>
        <v>0</v>
      </c>
      <c r="E291">
        <v>244</v>
      </c>
      <c r="F291">
        <f t="shared" si="19"/>
        <v>121.9</v>
      </c>
    </row>
    <row r="292" spans="1:6" x14ac:dyDescent="0.3">
      <c r="A292">
        <f t="shared" si="16"/>
        <v>0</v>
      </c>
      <c r="B292">
        <v>245</v>
      </c>
      <c r="C292">
        <f t="shared" si="17"/>
        <v>122.5</v>
      </c>
      <c r="D292">
        <f t="shared" si="18"/>
        <v>0</v>
      </c>
      <c r="E292">
        <v>245</v>
      </c>
      <c r="F292">
        <f t="shared" si="19"/>
        <v>122.4</v>
      </c>
    </row>
    <row r="293" spans="1:6" x14ac:dyDescent="0.3">
      <c r="A293">
        <f t="shared" si="16"/>
        <v>0</v>
      </c>
      <c r="B293">
        <v>246</v>
      </c>
      <c r="C293">
        <f t="shared" si="17"/>
        <v>123</v>
      </c>
      <c r="D293">
        <f t="shared" si="18"/>
        <v>0</v>
      </c>
      <c r="E293">
        <v>246</v>
      </c>
      <c r="F293">
        <f t="shared" si="19"/>
        <v>122.9</v>
      </c>
    </row>
    <row r="294" spans="1:6" x14ac:dyDescent="0.3">
      <c r="A294">
        <f t="shared" si="16"/>
        <v>0</v>
      </c>
      <c r="B294">
        <v>247</v>
      </c>
      <c r="C294">
        <f t="shared" si="17"/>
        <v>123.5</v>
      </c>
      <c r="D294">
        <f t="shared" si="18"/>
        <v>0</v>
      </c>
      <c r="E294">
        <v>247</v>
      </c>
      <c r="F294">
        <f t="shared" si="19"/>
        <v>123.4</v>
      </c>
    </row>
    <row r="295" spans="1:6" x14ac:dyDescent="0.3">
      <c r="A295">
        <f t="shared" si="16"/>
        <v>0</v>
      </c>
      <c r="B295">
        <v>248</v>
      </c>
      <c r="C295">
        <f t="shared" si="17"/>
        <v>124</v>
      </c>
      <c r="D295">
        <f t="shared" si="18"/>
        <v>0</v>
      </c>
      <c r="E295">
        <v>248</v>
      </c>
      <c r="F295">
        <f t="shared" si="19"/>
        <v>123.9</v>
      </c>
    </row>
    <row r="296" spans="1:6" x14ac:dyDescent="0.3">
      <c r="A296">
        <f t="shared" si="16"/>
        <v>0</v>
      </c>
      <c r="B296">
        <v>249</v>
      </c>
      <c r="C296">
        <f t="shared" si="17"/>
        <v>124.5</v>
      </c>
      <c r="D296">
        <f t="shared" si="18"/>
        <v>0</v>
      </c>
      <c r="E296">
        <v>249</v>
      </c>
      <c r="F296">
        <f t="shared" si="19"/>
        <v>124.4</v>
      </c>
    </row>
    <row r="297" spans="1:6" x14ac:dyDescent="0.3">
      <c r="A297">
        <f t="shared" si="16"/>
        <v>0</v>
      </c>
      <c r="B297">
        <v>250</v>
      </c>
      <c r="C297">
        <f t="shared" si="17"/>
        <v>125</v>
      </c>
      <c r="D297">
        <f t="shared" si="18"/>
        <v>0</v>
      </c>
      <c r="E297">
        <v>250</v>
      </c>
      <c r="F297">
        <f t="shared" si="19"/>
        <v>124.9</v>
      </c>
    </row>
    <row r="298" spans="1:6" x14ac:dyDescent="0.3">
      <c r="A298">
        <f t="shared" si="16"/>
        <v>0</v>
      </c>
      <c r="B298">
        <v>251</v>
      </c>
      <c r="C298">
        <f t="shared" si="17"/>
        <v>125.5</v>
      </c>
      <c r="D298">
        <f t="shared" si="18"/>
        <v>0</v>
      </c>
      <c r="E298">
        <v>251</v>
      </c>
      <c r="F298">
        <f t="shared" si="19"/>
        <v>125.4</v>
      </c>
    </row>
    <row r="299" spans="1:6" x14ac:dyDescent="0.3">
      <c r="A299">
        <f t="shared" si="16"/>
        <v>0</v>
      </c>
      <c r="B299">
        <v>252</v>
      </c>
      <c r="C299">
        <f t="shared" si="17"/>
        <v>126</v>
      </c>
      <c r="D299">
        <f t="shared" si="18"/>
        <v>0</v>
      </c>
      <c r="E299">
        <v>252</v>
      </c>
      <c r="F299">
        <f t="shared" si="19"/>
        <v>125.9</v>
      </c>
    </row>
    <row r="300" spans="1:6" x14ac:dyDescent="0.3">
      <c r="A300">
        <f t="shared" si="16"/>
        <v>0</v>
      </c>
      <c r="B300">
        <v>253</v>
      </c>
      <c r="C300">
        <f t="shared" si="17"/>
        <v>126.5</v>
      </c>
      <c r="D300">
        <f t="shared" si="18"/>
        <v>0</v>
      </c>
      <c r="E300">
        <v>253</v>
      </c>
      <c r="F300">
        <f t="shared" si="19"/>
        <v>126.4</v>
      </c>
    </row>
    <row r="301" spans="1:6" x14ac:dyDescent="0.3">
      <c r="A301">
        <f t="shared" si="16"/>
        <v>0</v>
      </c>
      <c r="B301">
        <v>254</v>
      </c>
      <c r="C301">
        <f t="shared" si="17"/>
        <v>127</v>
      </c>
      <c r="D301">
        <f t="shared" si="18"/>
        <v>0</v>
      </c>
      <c r="E301">
        <v>254</v>
      </c>
      <c r="F301">
        <f t="shared" si="19"/>
        <v>126.9</v>
      </c>
    </row>
    <row r="302" spans="1:6" x14ac:dyDescent="0.3">
      <c r="A302">
        <f t="shared" si="16"/>
        <v>0</v>
      </c>
      <c r="B302">
        <v>255</v>
      </c>
      <c r="C302">
        <f t="shared" si="17"/>
        <v>127.5</v>
      </c>
      <c r="D302">
        <f t="shared" si="18"/>
        <v>0</v>
      </c>
      <c r="E302">
        <v>255</v>
      </c>
      <c r="F302">
        <f t="shared" si="19"/>
        <v>127.4</v>
      </c>
    </row>
    <row r="303" spans="1:6" x14ac:dyDescent="0.3">
      <c r="A303">
        <f t="shared" ref="A303:A366" si="20">IF(C303&gt;$B$9,0,C303*$B$8)</f>
        <v>0</v>
      </c>
      <c r="B303">
        <v>256</v>
      </c>
      <c r="C303">
        <f t="shared" si="17"/>
        <v>128</v>
      </c>
      <c r="D303">
        <f t="shared" si="18"/>
        <v>0</v>
      </c>
      <c r="E303">
        <v>256</v>
      </c>
      <c r="F303">
        <f t="shared" si="19"/>
        <v>127.9</v>
      </c>
    </row>
    <row r="304" spans="1:6" x14ac:dyDescent="0.3">
      <c r="A304">
        <f t="shared" si="20"/>
        <v>0</v>
      </c>
      <c r="B304">
        <v>257</v>
      </c>
      <c r="C304">
        <f t="shared" si="17"/>
        <v>128.5</v>
      </c>
      <c r="D304">
        <f t="shared" si="18"/>
        <v>0</v>
      </c>
      <c r="E304">
        <v>257</v>
      </c>
      <c r="F304">
        <f t="shared" si="19"/>
        <v>128.4</v>
      </c>
    </row>
    <row r="305" spans="1:6" x14ac:dyDescent="0.3">
      <c r="A305">
        <f t="shared" si="20"/>
        <v>0</v>
      </c>
      <c r="B305">
        <v>258</v>
      </c>
      <c r="C305">
        <f t="shared" ref="C305:C368" si="21">C304+((B305-B304)*$B$7)</f>
        <v>129</v>
      </c>
      <c r="D305">
        <f t="shared" ref="D305:D368" si="22">IF(F305&gt;$C$9,0,F305*$C$8)</f>
        <v>0</v>
      </c>
      <c r="E305">
        <v>258</v>
      </c>
      <c r="F305">
        <f t="shared" ref="F305:F368" si="23">F304+((E305-E304)*$B$7)</f>
        <v>128.9</v>
      </c>
    </row>
    <row r="306" spans="1:6" x14ac:dyDescent="0.3">
      <c r="A306">
        <f t="shared" si="20"/>
        <v>0</v>
      </c>
      <c r="B306">
        <v>259</v>
      </c>
      <c r="C306">
        <f t="shared" si="21"/>
        <v>129.5</v>
      </c>
      <c r="D306">
        <f t="shared" si="22"/>
        <v>0</v>
      </c>
      <c r="E306">
        <v>259</v>
      </c>
      <c r="F306">
        <f t="shared" si="23"/>
        <v>129.4</v>
      </c>
    </row>
    <row r="307" spans="1:6" x14ac:dyDescent="0.3">
      <c r="A307">
        <f t="shared" si="20"/>
        <v>0</v>
      </c>
      <c r="B307">
        <v>260</v>
      </c>
      <c r="C307">
        <f t="shared" si="21"/>
        <v>130</v>
      </c>
      <c r="D307">
        <f t="shared" si="22"/>
        <v>0</v>
      </c>
      <c r="E307">
        <v>260</v>
      </c>
      <c r="F307">
        <f t="shared" si="23"/>
        <v>129.9</v>
      </c>
    </row>
    <row r="308" spans="1:6" x14ac:dyDescent="0.3">
      <c r="A308">
        <f t="shared" si="20"/>
        <v>0</v>
      </c>
      <c r="B308">
        <v>261</v>
      </c>
      <c r="C308">
        <f t="shared" si="21"/>
        <v>130.5</v>
      </c>
      <c r="D308">
        <f t="shared" si="22"/>
        <v>0</v>
      </c>
      <c r="E308">
        <v>261</v>
      </c>
      <c r="F308">
        <f t="shared" si="23"/>
        <v>130.4</v>
      </c>
    </row>
    <row r="309" spans="1:6" x14ac:dyDescent="0.3">
      <c r="A309">
        <f t="shared" si="20"/>
        <v>0</v>
      </c>
      <c r="B309">
        <v>262</v>
      </c>
      <c r="C309">
        <f t="shared" si="21"/>
        <v>131</v>
      </c>
      <c r="D309">
        <f t="shared" si="22"/>
        <v>0</v>
      </c>
      <c r="E309">
        <v>262</v>
      </c>
      <c r="F309">
        <f t="shared" si="23"/>
        <v>130.9</v>
      </c>
    </row>
    <row r="310" spans="1:6" x14ac:dyDescent="0.3">
      <c r="A310">
        <f t="shared" si="20"/>
        <v>0</v>
      </c>
      <c r="B310">
        <v>263</v>
      </c>
      <c r="C310">
        <f t="shared" si="21"/>
        <v>131.5</v>
      </c>
      <c r="D310">
        <f t="shared" si="22"/>
        <v>0</v>
      </c>
      <c r="E310">
        <v>263</v>
      </c>
      <c r="F310">
        <f t="shared" si="23"/>
        <v>131.4</v>
      </c>
    </row>
    <row r="311" spans="1:6" x14ac:dyDescent="0.3">
      <c r="A311">
        <f t="shared" si="20"/>
        <v>0</v>
      </c>
      <c r="B311">
        <v>264</v>
      </c>
      <c r="C311">
        <f t="shared" si="21"/>
        <v>132</v>
      </c>
      <c r="D311">
        <f t="shared" si="22"/>
        <v>0</v>
      </c>
      <c r="E311">
        <v>264</v>
      </c>
      <c r="F311">
        <f t="shared" si="23"/>
        <v>131.9</v>
      </c>
    </row>
    <row r="312" spans="1:6" x14ac:dyDescent="0.3">
      <c r="A312">
        <f t="shared" si="20"/>
        <v>0</v>
      </c>
      <c r="B312">
        <v>265</v>
      </c>
      <c r="C312">
        <f t="shared" si="21"/>
        <v>132.5</v>
      </c>
      <c r="D312">
        <f t="shared" si="22"/>
        <v>0</v>
      </c>
      <c r="E312">
        <v>265</v>
      </c>
      <c r="F312">
        <f t="shared" si="23"/>
        <v>132.4</v>
      </c>
    </row>
    <row r="313" spans="1:6" x14ac:dyDescent="0.3">
      <c r="A313">
        <f t="shared" si="20"/>
        <v>0</v>
      </c>
      <c r="B313">
        <v>266</v>
      </c>
      <c r="C313">
        <f t="shared" si="21"/>
        <v>133</v>
      </c>
      <c r="D313">
        <f t="shared" si="22"/>
        <v>0</v>
      </c>
      <c r="E313">
        <v>266</v>
      </c>
      <c r="F313">
        <f t="shared" si="23"/>
        <v>132.9</v>
      </c>
    </row>
    <row r="314" spans="1:6" x14ac:dyDescent="0.3">
      <c r="A314">
        <f t="shared" si="20"/>
        <v>0</v>
      </c>
      <c r="B314">
        <v>267</v>
      </c>
      <c r="C314">
        <f t="shared" si="21"/>
        <v>133.5</v>
      </c>
      <c r="D314">
        <f t="shared" si="22"/>
        <v>0</v>
      </c>
      <c r="E314">
        <v>267</v>
      </c>
      <c r="F314">
        <f t="shared" si="23"/>
        <v>133.4</v>
      </c>
    </row>
    <row r="315" spans="1:6" x14ac:dyDescent="0.3">
      <c r="A315">
        <f t="shared" si="20"/>
        <v>0</v>
      </c>
      <c r="B315">
        <v>268</v>
      </c>
      <c r="C315">
        <f t="shared" si="21"/>
        <v>134</v>
      </c>
      <c r="D315">
        <f t="shared" si="22"/>
        <v>0</v>
      </c>
      <c r="E315">
        <v>268</v>
      </c>
      <c r="F315">
        <f t="shared" si="23"/>
        <v>133.9</v>
      </c>
    </row>
    <row r="316" spans="1:6" x14ac:dyDescent="0.3">
      <c r="A316">
        <f t="shared" si="20"/>
        <v>0</v>
      </c>
      <c r="B316">
        <v>269</v>
      </c>
      <c r="C316">
        <f t="shared" si="21"/>
        <v>134.5</v>
      </c>
      <c r="D316">
        <f t="shared" si="22"/>
        <v>0</v>
      </c>
      <c r="E316">
        <v>269</v>
      </c>
      <c r="F316">
        <f t="shared" si="23"/>
        <v>134.4</v>
      </c>
    </row>
    <row r="317" spans="1:6" x14ac:dyDescent="0.3">
      <c r="A317">
        <f t="shared" si="20"/>
        <v>0</v>
      </c>
      <c r="B317">
        <v>270</v>
      </c>
      <c r="C317">
        <f t="shared" si="21"/>
        <v>135</v>
      </c>
      <c r="D317">
        <f t="shared" si="22"/>
        <v>0</v>
      </c>
      <c r="E317">
        <v>270</v>
      </c>
      <c r="F317">
        <f t="shared" si="23"/>
        <v>134.9</v>
      </c>
    </row>
    <row r="318" spans="1:6" x14ac:dyDescent="0.3">
      <c r="A318">
        <f t="shared" si="20"/>
        <v>0</v>
      </c>
      <c r="B318">
        <v>271</v>
      </c>
      <c r="C318">
        <f t="shared" si="21"/>
        <v>135.5</v>
      </c>
      <c r="D318">
        <f t="shared" si="22"/>
        <v>0</v>
      </c>
      <c r="E318">
        <v>271</v>
      </c>
      <c r="F318">
        <f t="shared" si="23"/>
        <v>135.4</v>
      </c>
    </row>
    <row r="319" spans="1:6" x14ac:dyDescent="0.3">
      <c r="A319">
        <f t="shared" si="20"/>
        <v>0</v>
      </c>
      <c r="B319">
        <v>272</v>
      </c>
      <c r="C319">
        <f t="shared" si="21"/>
        <v>136</v>
      </c>
      <c r="D319">
        <f t="shared" si="22"/>
        <v>0</v>
      </c>
      <c r="E319">
        <v>272</v>
      </c>
      <c r="F319">
        <f t="shared" si="23"/>
        <v>135.9</v>
      </c>
    </row>
    <row r="320" spans="1:6" x14ac:dyDescent="0.3">
      <c r="A320">
        <f t="shared" si="20"/>
        <v>0</v>
      </c>
      <c r="B320">
        <v>273</v>
      </c>
      <c r="C320">
        <f t="shared" si="21"/>
        <v>136.5</v>
      </c>
      <c r="D320">
        <f t="shared" si="22"/>
        <v>0</v>
      </c>
      <c r="E320">
        <v>273</v>
      </c>
      <c r="F320">
        <f t="shared" si="23"/>
        <v>136.4</v>
      </c>
    </row>
    <row r="321" spans="1:6" x14ac:dyDescent="0.3">
      <c r="A321">
        <f t="shared" si="20"/>
        <v>0</v>
      </c>
      <c r="B321">
        <v>274</v>
      </c>
      <c r="C321">
        <f t="shared" si="21"/>
        <v>137</v>
      </c>
      <c r="D321">
        <f t="shared" si="22"/>
        <v>0</v>
      </c>
      <c r="E321">
        <v>274</v>
      </c>
      <c r="F321">
        <f t="shared" si="23"/>
        <v>136.9</v>
      </c>
    </row>
    <row r="322" spans="1:6" x14ac:dyDescent="0.3">
      <c r="A322">
        <f t="shared" si="20"/>
        <v>0</v>
      </c>
      <c r="B322">
        <v>275</v>
      </c>
      <c r="C322">
        <f t="shared" si="21"/>
        <v>137.5</v>
      </c>
      <c r="D322">
        <f t="shared" si="22"/>
        <v>0</v>
      </c>
      <c r="E322">
        <v>275</v>
      </c>
      <c r="F322">
        <f t="shared" si="23"/>
        <v>137.4</v>
      </c>
    </row>
    <row r="323" spans="1:6" x14ac:dyDescent="0.3">
      <c r="A323">
        <f t="shared" si="20"/>
        <v>0</v>
      </c>
      <c r="B323">
        <v>276</v>
      </c>
      <c r="C323">
        <f t="shared" si="21"/>
        <v>138</v>
      </c>
      <c r="D323">
        <f t="shared" si="22"/>
        <v>0</v>
      </c>
      <c r="E323">
        <v>276</v>
      </c>
      <c r="F323">
        <f t="shared" si="23"/>
        <v>137.9</v>
      </c>
    </row>
    <row r="324" spans="1:6" x14ac:dyDescent="0.3">
      <c r="A324">
        <f t="shared" si="20"/>
        <v>0</v>
      </c>
      <c r="B324">
        <v>277</v>
      </c>
      <c r="C324">
        <f t="shared" si="21"/>
        <v>138.5</v>
      </c>
      <c r="D324">
        <f t="shared" si="22"/>
        <v>0</v>
      </c>
      <c r="E324">
        <v>277</v>
      </c>
      <c r="F324">
        <f t="shared" si="23"/>
        <v>138.4</v>
      </c>
    </row>
    <row r="325" spans="1:6" x14ac:dyDescent="0.3">
      <c r="A325">
        <f t="shared" si="20"/>
        <v>0</v>
      </c>
      <c r="B325">
        <v>278</v>
      </c>
      <c r="C325">
        <f t="shared" si="21"/>
        <v>139</v>
      </c>
      <c r="D325">
        <f t="shared" si="22"/>
        <v>0</v>
      </c>
      <c r="E325">
        <v>278</v>
      </c>
      <c r="F325">
        <f t="shared" si="23"/>
        <v>138.9</v>
      </c>
    </row>
    <row r="326" spans="1:6" x14ac:dyDescent="0.3">
      <c r="A326">
        <f t="shared" si="20"/>
        <v>0</v>
      </c>
      <c r="B326">
        <v>279</v>
      </c>
      <c r="C326">
        <f t="shared" si="21"/>
        <v>139.5</v>
      </c>
      <c r="D326">
        <f t="shared" si="22"/>
        <v>0</v>
      </c>
      <c r="E326">
        <v>279</v>
      </c>
      <c r="F326">
        <f t="shared" si="23"/>
        <v>139.4</v>
      </c>
    </row>
    <row r="327" spans="1:6" x14ac:dyDescent="0.3">
      <c r="A327">
        <f t="shared" si="20"/>
        <v>0</v>
      </c>
      <c r="B327">
        <v>280</v>
      </c>
      <c r="C327">
        <f t="shared" si="21"/>
        <v>140</v>
      </c>
      <c r="D327">
        <f t="shared" si="22"/>
        <v>0</v>
      </c>
      <c r="E327">
        <v>280</v>
      </c>
      <c r="F327">
        <f t="shared" si="23"/>
        <v>139.9</v>
      </c>
    </row>
    <row r="328" spans="1:6" x14ac:dyDescent="0.3">
      <c r="A328">
        <f t="shared" si="20"/>
        <v>0</v>
      </c>
      <c r="B328">
        <v>281</v>
      </c>
      <c r="C328">
        <f t="shared" si="21"/>
        <v>140.5</v>
      </c>
      <c r="D328">
        <f t="shared" si="22"/>
        <v>0</v>
      </c>
      <c r="E328">
        <v>281</v>
      </c>
      <c r="F328">
        <f t="shared" si="23"/>
        <v>140.4</v>
      </c>
    </row>
    <row r="329" spans="1:6" x14ac:dyDescent="0.3">
      <c r="A329">
        <f t="shared" si="20"/>
        <v>0</v>
      </c>
      <c r="B329">
        <v>282</v>
      </c>
      <c r="C329">
        <f t="shared" si="21"/>
        <v>141</v>
      </c>
      <c r="D329">
        <f t="shared" si="22"/>
        <v>0</v>
      </c>
      <c r="E329">
        <v>282</v>
      </c>
      <c r="F329">
        <f t="shared" si="23"/>
        <v>140.9</v>
      </c>
    </row>
    <row r="330" spans="1:6" x14ac:dyDescent="0.3">
      <c r="A330">
        <f t="shared" si="20"/>
        <v>0</v>
      </c>
      <c r="B330">
        <v>283</v>
      </c>
      <c r="C330">
        <f t="shared" si="21"/>
        <v>141.5</v>
      </c>
      <c r="D330">
        <f t="shared" si="22"/>
        <v>0</v>
      </c>
      <c r="E330">
        <v>283</v>
      </c>
      <c r="F330">
        <f t="shared" si="23"/>
        <v>141.4</v>
      </c>
    </row>
    <row r="331" spans="1:6" x14ac:dyDescent="0.3">
      <c r="A331">
        <f t="shared" si="20"/>
        <v>0</v>
      </c>
      <c r="B331">
        <v>284</v>
      </c>
      <c r="C331">
        <f t="shared" si="21"/>
        <v>142</v>
      </c>
      <c r="D331">
        <f t="shared" si="22"/>
        <v>0</v>
      </c>
      <c r="E331">
        <v>284</v>
      </c>
      <c r="F331">
        <f t="shared" si="23"/>
        <v>141.9</v>
      </c>
    </row>
    <row r="332" spans="1:6" x14ac:dyDescent="0.3">
      <c r="A332">
        <f t="shared" si="20"/>
        <v>0</v>
      </c>
      <c r="B332">
        <v>285</v>
      </c>
      <c r="C332">
        <f t="shared" si="21"/>
        <v>142.5</v>
      </c>
      <c r="D332">
        <f t="shared" si="22"/>
        <v>0</v>
      </c>
      <c r="E332">
        <v>285</v>
      </c>
      <c r="F332">
        <f t="shared" si="23"/>
        <v>142.4</v>
      </c>
    </row>
    <row r="333" spans="1:6" x14ac:dyDescent="0.3">
      <c r="A333">
        <f t="shared" si="20"/>
        <v>0</v>
      </c>
      <c r="B333">
        <v>286</v>
      </c>
      <c r="C333">
        <f t="shared" si="21"/>
        <v>143</v>
      </c>
      <c r="D333">
        <f t="shared" si="22"/>
        <v>0</v>
      </c>
      <c r="E333">
        <v>286</v>
      </c>
      <c r="F333">
        <f t="shared" si="23"/>
        <v>142.9</v>
      </c>
    </row>
    <row r="334" spans="1:6" x14ac:dyDescent="0.3">
      <c r="A334">
        <f t="shared" si="20"/>
        <v>0</v>
      </c>
      <c r="B334">
        <v>287</v>
      </c>
      <c r="C334">
        <f t="shared" si="21"/>
        <v>143.5</v>
      </c>
      <c r="D334">
        <f t="shared" si="22"/>
        <v>0</v>
      </c>
      <c r="E334">
        <v>287</v>
      </c>
      <c r="F334">
        <f t="shared" si="23"/>
        <v>143.4</v>
      </c>
    </row>
    <row r="335" spans="1:6" x14ac:dyDescent="0.3">
      <c r="A335">
        <f t="shared" si="20"/>
        <v>0</v>
      </c>
      <c r="B335">
        <v>288</v>
      </c>
      <c r="C335">
        <f t="shared" si="21"/>
        <v>144</v>
      </c>
      <c r="D335">
        <f t="shared" si="22"/>
        <v>0</v>
      </c>
      <c r="E335">
        <v>288</v>
      </c>
      <c r="F335">
        <f t="shared" si="23"/>
        <v>143.9</v>
      </c>
    </row>
    <row r="336" spans="1:6" x14ac:dyDescent="0.3">
      <c r="A336">
        <f t="shared" si="20"/>
        <v>0</v>
      </c>
      <c r="B336">
        <v>289</v>
      </c>
      <c r="C336">
        <f t="shared" si="21"/>
        <v>144.5</v>
      </c>
      <c r="D336">
        <f t="shared" si="22"/>
        <v>0</v>
      </c>
      <c r="E336">
        <v>289</v>
      </c>
      <c r="F336">
        <f t="shared" si="23"/>
        <v>144.4</v>
      </c>
    </row>
    <row r="337" spans="1:6" x14ac:dyDescent="0.3">
      <c r="A337">
        <f t="shared" si="20"/>
        <v>0</v>
      </c>
      <c r="B337">
        <v>290</v>
      </c>
      <c r="C337">
        <f t="shared" si="21"/>
        <v>145</v>
      </c>
      <c r="D337">
        <f t="shared" si="22"/>
        <v>0</v>
      </c>
      <c r="E337">
        <v>290</v>
      </c>
      <c r="F337">
        <f t="shared" si="23"/>
        <v>144.9</v>
      </c>
    </row>
    <row r="338" spans="1:6" x14ac:dyDescent="0.3">
      <c r="A338">
        <f t="shared" si="20"/>
        <v>0</v>
      </c>
      <c r="B338">
        <v>291</v>
      </c>
      <c r="C338">
        <f t="shared" si="21"/>
        <v>145.5</v>
      </c>
      <c r="D338">
        <f t="shared" si="22"/>
        <v>0</v>
      </c>
      <c r="E338">
        <v>291</v>
      </c>
      <c r="F338">
        <f t="shared" si="23"/>
        <v>145.4</v>
      </c>
    </row>
    <row r="339" spans="1:6" x14ac:dyDescent="0.3">
      <c r="A339">
        <f t="shared" si="20"/>
        <v>0</v>
      </c>
      <c r="B339">
        <v>292</v>
      </c>
      <c r="C339">
        <f t="shared" si="21"/>
        <v>146</v>
      </c>
      <c r="D339">
        <f t="shared" si="22"/>
        <v>0</v>
      </c>
      <c r="E339">
        <v>292</v>
      </c>
      <c r="F339">
        <f t="shared" si="23"/>
        <v>145.9</v>
      </c>
    </row>
    <row r="340" spans="1:6" x14ac:dyDescent="0.3">
      <c r="A340">
        <f t="shared" si="20"/>
        <v>0</v>
      </c>
      <c r="B340">
        <v>293</v>
      </c>
      <c r="C340">
        <f t="shared" si="21"/>
        <v>146.5</v>
      </c>
      <c r="D340">
        <f t="shared" si="22"/>
        <v>0</v>
      </c>
      <c r="E340">
        <v>293</v>
      </c>
      <c r="F340">
        <f t="shared" si="23"/>
        <v>146.4</v>
      </c>
    </row>
    <row r="341" spans="1:6" x14ac:dyDescent="0.3">
      <c r="A341">
        <f t="shared" si="20"/>
        <v>0</v>
      </c>
      <c r="B341">
        <v>294</v>
      </c>
      <c r="C341">
        <f t="shared" si="21"/>
        <v>147</v>
      </c>
      <c r="D341">
        <f t="shared" si="22"/>
        <v>0</v>
      </c>
      <c r="E341">
        <v>294</v>
      </c>
      <c r="F341">
        <f t="shared" si="23"/>
        <v>146.9</v>
      </c>
    </row>
    <row r="342" spans="1:6" x14ac:dyDescent="0.3">
      <c r="A342">
        <f t="shared" si="20"/>
        <v>0</v>
      </c>
      <c r="B342">
        <v>295</v>
      </c>
      <c r="C342">
        <f t="shared" si="21"/>
        <v>147.5</v>
      </c>
      <c r="D342">
        <f t="shared" si="22"/>
        <v>0</v>
      </c>
      <c r="E342">
        <v>295</v>
      </c>
      <c r="F342">
        <f t="shared" si="23"/>
        <v>147.4</v>
      </c>
    </row>
    <row r="343" spans="1:6" x14ac:dyDescent="0.3">
      <c r="A343">
        <f t="shared" si="20"/>
        <v>0</v>
      </c>
      <c r="B343">
        <v>296</v>
      </c>
      <c r="C343">
        <f t="shared" si="21"/>
        <v>148</v>
      </c>
      <c r="D343">
        <f t="shared" si="22"/>
        <v>0</v>
      </c>
      <c r="E343">
        <v>296</v>
      </c>
      <c r="F343">
        <f t="shared" si="23"/>
        <v>147.9</v>
      </c>
    </row>
    <row r="344" spans="1:6" x14ac:dyDescent="0.3">
      <c r="A344">
        <f t="shared" si="20"/>
        <v>0</v>
      </c>
      <c r="B344">
        <v>297</v>
      </c>
      <c r="C344">
        <f t="shared" si="21"/>
        <v>148.5</v>
      </c>
      <c r="D344">
        <f t="shared" si="22"/>
        <v>0</v>
      </c>
      <c r="E344">
        <v>297</v>
      </c>
      <c r="F344">
        <f t="shared" si="23"/>
        <v>148.4</v>
      </c>
    </row>
    <row r="345" spans="1:6" x14ac:dyDescent="0.3">
      <c r="A345">
        <f t="shared" si="20"/>
        <v>0</v>
      </c>
      <c r="B345">
        <v>298</v>
      </c>
      <c r="C345">
        <f t="shared" si="21"/>
        <v>149</v>
      </c>
      <c r="D345">
        <f t="shared" si="22"/>
        <v>0</v>
      </c>
      <c r="E345">
        <v>298</v>
      </c>
      <c r="F345">
        <f t="shared" si="23"/>
        <v>148.9</v>
      </c>
    </row>
    <row r="346" spans="1:6" x14ac:dyDescent="0.3">
      <c r="A346">
        <f t="shared" si="20"/>
        <v>0</v>
      </c>
      <c r="B346">
        <v>299</v>
      </c>
      <c r="C346">
        <f t="shared" si="21"/>
        <v>149.5</v>
      </c>
      <c r="D346">
        <f t="shared" si="22"/>
        <v>0</v>
      </c>
      <c r="E346">
        <v>299</v>
      </c>
      <c r="F346">
        <f t="shared" si="23"/>
        <v>149.4</v>
      </c>
    </row>
    <row r="347" spans="1:6" x14ac:dyDescent="0.3">
      <c r="A347">
        <f t="shared" si="20"/>
        <v>0</v>
      </c>
      <c r="B347">
        <v>300</v>
      </c>
      <c r="C347">
        <f t="shared" si="21"/>
        <v>150</v>
      </c>
      <c r="D347">
        <f t="shared" si="22"/>
        <v>0</v>
      </c>
      <c r="E347">
        <v>300</v>
      </c>
      <c r="F347">
        <f t="shared" si="23"/>
        <v>149.9</v>
      </c>
    </row>
    <row r="348" spans="1:6" x14ac:dyDescent="0.3">
      <c r="A348">
        <f t="shared" si="20"/>
        <v>0</v>
      </c>
      <c r="B348">
        <v>301</v>
      </c>
      <c r="C348">
        <f t="shared" si="21"/>
        <v>150.5</v>
      </c>
      <c r="D348">
        <f t="shared" si="22"/>
        <v>0</v>
      </c>
      <c r="E348">
        <v>301</v>
      </c>
      <c r="F348">
        <f t="shared" si="23"/>
        <v>150.4</v>
      </c>
    </row>
    <row r="349" spans="1:6" x14ac:dyDescent="0.3">
      <c r="A349">
        <f t="shared" si="20"/>
        <v>0</v>
      </c>
      <c r="B349">
        <v>302</v>
      </c>
      <c r="C349">
        <f t="shared" si="21"/>
        <v>151</v>
      </c>
      <c r="D349">
        <f t="shared" si="22"/>
        <v>0</v>
      </c>
      <c r="E349">
        <v>302</v>
      </c>
      <c r="F349">
        <f t="shared" si="23"/>
        <v>150.9</v>
      </c>
    </row>
    <row r="350" spans="1:6" x14ac:dyDescent="0.3">
      <c r="A350">
        <f t="shared" si="20"/>
        <v>0</v>
      </c>
      <c r="B350">
        <v>303</v>
      </c>
      <c r="C350">
        <f t="shared" si="21"/>
        <v>151.5</v>
      </c>
      <c r="D350">
        <f t="shared" si="22"/>
        <v>0</v>
      </c>
      <c r="E350">
        <v>303</v>
      </c>
      <c r="F350">
        <f t="shared" si="23"/>
        <v>151.4</v>
      </c>
    </row>
    <row r="351" spans="1:6" x14ac:dyDescent="0.3">
      <c r="A351">
        <f t="shared" si="20"/>
        <v>0</v>
      </c>
      <c r="B351">
        <v>304</v>
      </c>
      <c r="C351">
        <f t="shared" si="21"/>
        <v>152</v>
      </c>
      <c r="D351">
        <f t="shared" si="22"/>
        <v>0</v>
      </c>
      <c r="E351">
        <v>304</v>
      </c>
      <c r="F351">
        <f t="shared" si="23"/>
        <v>151.9</v>
      </c>
    </row>
    <row r="352" spans="1:6" x14ac:dyDescent="0.3">
      <c r="A352">
        <f t="shared" si="20"/>
        <v>0</v>
      </c>
      <c r="B352">
        <v>305</v>
      </c>
      <c r="C352">
        <f t="shared" si="21"/>
        <v>152.5</v>
      </c>
      <c r="D352">
        <f t="shared" si="22"/>
        <v>0</v>
      </c>
      <c r="E352">
        <v>305</v>
      </c>
      <c r="F352">
        <f t="shared" si="23"/>
        <v>152.4</v>
      </c>
    </row>
    <row r="353" spans="1:6" x14ac:dyDescent="0.3">
      <c r="A353">
        <f t="shared" si="20"/>
        <v>0</v>
      </c>
      <c r="B353">
        <v>306</v>
      </c>
      <c r="C353">
        <f t="shared" si="21"/>
        <v>153</v>
      </c>
      <c r="D353">
        <f t="shared" si="22"/>
        <v>0</v>
      </c>
      <c r="E353">
        <v>306</v>
      </c>
      <c r="F353">
        <f t="shared" si="23"/>
        <v>152.9</v>
      </c>
    </row>
    <row r="354" spans="1:6" x14ac:dyDescent="0.3">
      <c r="A354">
        <f t="shared" si="20"/>
        <v>0</v>
      </c>
      <c r="B354">
        <v>307</v>
      </c>
      <c r="C354">
        <f t="shared" si="21"/>
        <v>153.5</v>
      </c>
      <c r="D354">
        <f t="shared" si="22"/>
        <v>0</v>
      </c>
      <c r="E354">
        <v>307</v>
      </c>
      <c r="F354">
        <f t="shared" si="23"/>
        <v>153.4</v>
      </c>
    </row>
    <row r="355" spans="1:6" x14ac:dyDescent="0.3">
      <c r="A355">
        <f t="shared" si="20"/>
        <v>0</v>
      </c>
      <c r="B355">
        <v>308</v>
      </c>
      <c r="C355">
        <f t="shared" si="21"/>
        <v>154</v>
      </c>
      <c r="D355">
        <f t="shared" si="22"/>
        <v>0</v>
      </c>
      <c r="E355">
        <v>308</v>
      </c>
      <c r="F355">
        <f t="shared" si="23"/>
        <v>153.9</v>
      </c>
    </row>
    <row r="356" spans="1:6" x14ac:dyDescent="0.3">
      <c r="A356">
        <f t="shared" si="20"/>
        <v>0</v>
      </c>
      <c r="B356">
        <v>309</v>
      </c>
      <c r="C356">
        <f t="shared" si="21"/>
        <v>154.5</v>
      </c>
      <c r="D356">
        <f t="shared" si="22"/>
        <v>0</v>
      </c>
      <c r="E356">
        <v>309</v>
      </c>
      <c r="F356">
        <f t="shared" si="23"/>
        <v>154.4</v>
      </c>
    </row>
    <row r="357" spans="1:6" x14ac:dyDescent="0.3">
      <c r="A357">
        <f t="shared" si="20"/>
        <v>0</v>
      </c>
      <c r="B357">
        <v>310</v>
      </c>
      <c r="C357">
        <f t="shared" si="21"/>
        <v>155</v>
      </c>
      <c r="D357">
        <f t="shared" si="22"/>
        <v>0</v>
      </c>
      <c r="E357">
        <v>310</v>
      </c>
      <c r="F357">
        <f t="shared" si="23"/>
        <v>154.9</v>
      </c>
    </row>
    <row r="358" spans="1:6" x14ac:dyDescent="0.3">
      <c r="A358">
        <f t="shared" si="20"/>
        <v>0</v>
      </c>
      <c r="B358">
        <v>311</v>
      </c>
      <c r="C358">
        <f t="shared" si="21"/>
        <v>155.5</v>
      </c>
      <c r="D358">
        <f t="shared" si="22"/>
        <v>0</v>
      </c>
      <c r="E358">
        <v>311</v>
      </c>
      <c r="F358">
        <f t="shared" si="23"/>
        <v>155.4</v>
      </c>
    </row>
    <row r="359" spans="1:6" x14ac:dyDescent="0.3">
      <c r="A359">
        <f t="shared" si="20"/>
        <v>0</v>
      </c>
      <c r="B359">
        <v>312</v>
      </c>
      <c r="C359">
        <f t="shared" si="21"/>
        <v>156</v>
      </c>
      <c r="D359">
        <f t="shared" si="22"/>
        <v>0</v>
      </c>
      <c r="E359">
        <v>312</v>
      </c>
      <c r="F359">
        <f t="shared" si="23"/>
        <v>155.9</v>
      </c>
    </row>
    <row r="360" spans="1:6" x14ac:dyDescent="0.3">
      <c r="A360">
        <f t="shared" si="20"/>
        <v>0</v>
      </c>
      <c r="B360">
        <v>313</v>
      </c>
      <c r="C360">
        <f t="shared" si="21"/>
        <v>156.5</v>
      </c>
      <c r="D360">
        <f t="shared" si="22"/>
        <v>0</v>
      </c>
      <c r="E360">
        <v>313</v>
      </c>
      <c r="F360">
        <f t="shared" si="23"/>
        <v>156.4</v>
      </c>
    </row>
    <row r="361" spans="1:6" x14ac:dyDescent="0.3">
      <c r="A361">
        <f t="shared" si="20"/>
        <v>0</v>
      </c>
      <c r="B361">
        <v>314</v>
      </c>
      <c r="C361">
        <f t="shared" si="21"/>
        <v>157</v>
      </c>
      <c r="D361">
        <f t="shared" si="22"/>
        <v>0</v>
      </c>
      <c r="E361">
        <v>314</v>
      </c>
      <c r="F361">
        <f t="shared" si="23"/>
        <v>156.9</v>
      </c>
    </row>
    <row r="362" spans="1:6" x14ac:dyDescent="0.3">
      <c r="A362">
        <f t="shared" si="20"/>
        <v>0</v>
      </c>
      <c r="B362">
        <v>315</v>
      </c>
      <c r="C362">
        <f t="shared" si="21"/>
        <v>157.5</v>
      </c>
      <c r="D362">
        <f t="shared" si="22"/>
        <v>0</v>
      </c>
      <c r="E362">
        <v>315</v>
      </c>
      <c r="F362">
        <f t="shared" si="23"/>
        <v>157.4</v>
      </c>
    </row>
    <row r="363" spans="1:6" x14ac:dyDescent="0.3">
      <c r="A363">
        <f t="shared" si="20"/>
        <v>0</v>
      </c>
      <c r="B363">
        <v>316</v>
      </c>
      <c r="C363">
        <f t="shared" si="21"/>
        <v>158</v>
      </c>
      <c r="D363">
        <f t="shared" si="22"/>
        <v>0</v>
      </c>
      <c r="E363">
        <v>316</v>
      </c>
      <c r="F363">
        <f t="shared" si="23"/>
        <v>157.9</v>
      </c>
    </row>
    <row r="364" spans="1:6" x14ac:dyDescent="0.3">
      <c r="A364">
        <f t="shared" si="20"/>
        <v>0</v>
      </c>
      <c r="B364">
        <v>317</v>
      </c>
      <c r="C364">
        <f t="shared" si="21"/>
        <v>158.5</v>
      </c>
      <c r="D364">
        <f t="shared" si="22"/>
        <v>0</v>
      </c>
      <c r="E364">
        <v>317</v>
      </c>
      <c r="F364">
        <f t="shared" si="23"/>
        <v>158.4</v>
      </c>
    </row>
    <row r="365" spans="1:6" x14ac:dyDescent="0.3">
      <c r="A365">
        <f t="shared" si="20"/>
        <v>0</v>
      </c>
      <c r="B365">
        <v>318</v>
      </c>
      <c r="C365">
        <f t="shared" si="21"/>
        <v>159</v>
      </c>
      <c r="D365">
        <f t="shared" si="22"/>
        <v>0</v>
      </c>
      <c r="E365">
        <v>318</v>
      </c>
      <c r="F365">
        <f t="shared" si="23"/>
        <v>158.9</v>
      </c>
    </row>
    <row r="366" spans="1:6" x14ac:dyDescent="0.3">
      <c r="A366">
        <f t="shared" si="20"/>
        <v>0</v>
      </c>
      <c r="B366">
        <v>319</v>
      </c>
      <c r="C366">
        <f t="shared" si="21"/>
        <v>159.5</v>
      </c>
      <c r="D366">
        <f t="shared" si="22"/>
        <v>0</v>
      </c>
      <c r="E366">
        <v>319</v>
      </c>
      <c r="F366">
        <f t="shared" si="23"/>
        <v>159.4</v>
      </c>
    </row>
    <row r="367" spans="1:6" x14ac:dyDescent="0.3">
      <c r="A367">
        <f t="shared" ref="A367:A412" si="24">IF(C367&gt;$B$9,0,C367*$B$8)</f>
        <v>0</v>
      </c>
      <c r="B367">
        <v>320</v>
      </c>
      <c r="C367">
        <f t="shared" si="21"/>
        <v>160</v>
      </c>
      <c r="D367">
        <f t="shared" si="22"/>
        <v>0</v>
      </c>
      <c r="E367">
        <v>320</v>
      </c>
      <c r="F367">
        <f t="shared" si="23"/>
        <v>159.9</v>
      </c>
    </row>
    <row r="368" spans="1:6" x14ac:dyDescent="0.3">
      <c r="A368">
        <f t="shared" si="24"/>
        <v>0</v>
      </c>
      <c r="B368">
        <v>321</v>
      </c>
      <c r="C368">
        <f t="shared" si="21"/>
        <v>160.5</v>
      </c>
      <c r="D368">
        <f t="shared" si="22"/>
        <v>0</v>
      </c>
      <c r="E368">
        <v>321</v>
      </c>
      <c r="F368">
        <f t="shared" si="23"/>
        <v>160.4</v>
      </c>
    </row>
    <row r="369" spans="1:6" x14ac:dyDescent="0.3">
      <c r="A369">
        <f t="shared" si="24"/>
        <v>0</v>
      </c>
      <c r="B369">
        <v>322</v>
      </c>
      <c r="C369">
        <f t="shared" ref="C369:C412" si="25">C368+((B369-B368)*$B$7)</f>
        <v>161</v>
      </c>
      <c r="D369">
        <f t="shared" ref="D369:D412" si="26">IF(F369&gt;$C$9,0,F369*$C$8)</f>
        <v>0</v>
      </c>
      <c r="E369">
        <v>322</v>
      </c>
      <c r="F369">
        <f t="shared" ref="F369:F412" si="27">F368+((E369-E368)*$B$7)</f>
        <v>160.9</v>
      </c>
    </row>
    <row r="370" spans="1:6" x14ac:dyDescent="0.3">
      <c r="A370">
        <f t="shared" si="24"/>
        <v>0</v>
      </c>
      <c r="B370">
        <v>323</v>
      </c>
      <c r="C370">
        <f t="shared" si="25"/>
        <v>161.5</v>
      </c>
      <c r="D370">
        <f t="shared" si="26"/>
        <v>0</v>
      </c>
      <c r="E370">
        <v>323</v>
      </c>
      <c r="F370">
        <f t="shared" si="27"/>
        <v>161.4</v>
      </c>
    </row>
    <row r="371" spans="1:6" x14ac:dyDescent="0.3">
      <c r="A371">
        <f t="shared" si="24"/>
        <v>0</v>
      </c>
      <c r="B371">
        <v>324</v>
      </c>
      <c r="C371">
        <f t="shared" si="25"/>
        <v>162</v>
      </c>
      <c r="D371">
        <f t="shared" si="26"/>
        <v>0</v>
      </c>
      <c r="E371">
        <v>324</v>
      </c>
      <c r="F371">
        <f t="shared" si="27"/>
        <v>161.9</v>
      </c>
    </row>
    <row r="372" spans="1:6" x14ac:dyDescent="0.3">
      <c r="A372">
        <f t="shared" si="24"/>
        <v>0</v>
      </c>
      <c r="B372">
        <v>325</v>
      </c>
      <c r="C372">
        <f t="shared" si="25"/>
        <v>162.5</v>
      </c>
      <c r="D372">
        <f t="shared" si="26"/>
        <v>0</v>
      </c>
      <c r="E372">
        <v>325</v>
      </c>
      <c r="F372">
        <f t="shared" si="27"/>
        <v>162.4</v>
      </c>
    </row>
    <row r="373" spans="1:6" x14ac:dyDescent="0.3">
      <c r="A373">
        <f t="shared" si="24"/>
        <v>0</v>
      </c>
      <c r="B373">
        <v>326</v>
      </c>
      <c r="C373">
        <f t="shared" si="25"/>
        <v>163</v>
      </c>
      <c r="D373">
        <f t="shared" si="26"/>
        <v>0</v>
      </c>
      <c r="E373">
        <v>326</v>
      </c>
      <c r="F373">
        <f t="shared" si="27"/>
        <v>162.9</v>
      </c>
    </row>
    <row r="374" spans="1:6" x14ac:dyDescent="0.3">
      <c r="A374">
        <f t="shared" si="24"/>
        <v>0</v>
      </c>
      <c r="B374">
        <v>327</v>
      </c>
      <c r="C374">
        <f t="shared" si="25"/>
        <v>163.5</v>
      </c>
      <c r="D374">
        <f t="shared" si="26"/>
        <v>0</v>
      </c>
      <c r="E374">
        <v>327</v>
      </c>
      <c r="F374">
        <f t="shared" si="27"/>
        <v>163.4</v>
      </c>
    </row>
    <row r="375" spans="1:6" x14ac:dyDescent="0.3">
      <c r="A375">
        <f t="shared" si="24"/>
        <v>0</v>
      </c>
      <c r="B375">
        <v>328</v>
      </c>
      <c r="C375">
        <f t="shared" si="25"/>
        <v>164</v>
      </c>
      <c r="D375">
        <f t="shared" si="26"/>
        <v>0</v>
      </c>
      <c r="E375">
        <v>328</v>
      </c>
      <c r="F375">
        <f t="shared" si="27"/>
        <v>163.9</v>
      </c>
    </row>
    <row r="376" spans="1:6" x14ac:dyDescent="0.3">
      <c r="A376">
        <f t="shared" si="24"/>
        <v>0</v>
      </c>
      <c r="B376">
        <v>329</v>
      </c>
      <c r="C376">
        <f t="shared" si="25"/>
        <v>164.5</v>
      </c>
      <c r="D376">
        <f t="shared" si="26"/>
        <v>0</v>
      </c>
      <c r="E376">
        <v>329</v>
      </c>
      <c r="F376">
        <f t="shared" si="27"/>
        <v>164.4</v>
      </c>
    </row>
    <row r="377" spans="1:6" x14ac:dyDescent="0.3">
      <c r="A377">
        <f t="shared" si="24"/>
        <v>0</v>
      </c>
      <c r="B377">
        <v>330</v>
      </c>
      <c r="C377">
        <f t="shared" si="25"/>
        <v>165</v>
      </c>
      <c r="D377">
        <f t="shared" si="26"/>
        <v>0</v>
      </c>
      <c r="E377">
        <v>330</v>
      </c>
      <c r="F377">
        <f t="shared" si="27"/>
        <v>164.9</v>
      </c>
    </row>
    <row r="378" spans="1:6" x14ac:dyDescent="0.3">
      <c r="A378">
        <f t="shared" si="24"/>
        <v>0</v>
      </c>
      <c r="B378">
        <v>331</v>
      </c>
      <c r="C378">
        <f t="shared" si="25"/>
        <v>165.5</v>
      </c>
      <c r="D378">
        <f t="shared" si="26"/>
        <v>0</v>
      </c>
      <c r="E378">
        <v>331</v>
      </c>
      <c r="F378">
        <f t="shared" si="27"/>
        <v>165.4</v>
      </c>
    </row>
    <row r="379" spans="1:6" x14ac:dyDescent="0.3">
      <c r="A379">
        <f t="shared" si="24"/>
        <v>0</v>
      </c>
      <c r="B379">
        <v>332</v>
      </c>
      <c r="C379">
        <f t="shared" si="25"/>
        <v>166</v>
      </c>
      <c r="D379">
        <f t="shared" si="26"/>
        <v>0</v>
      </c>
      <c r="E379">
        <v>332</v>
      </c>
      <c r="F379">
        <f t="shared" si="27"/>
        <v>165.9</v>
      </c>
    </row>
    <row r="380" spans="1:6" x14ac:dyDescent="0.3">
      <c r="A380">
        <f t="shared" si="24"/>
        <v>0</v>
      </c>
      <c r="B380">
        <v>333</v>
      </c>
      <c r="C380">
        <f t="shared" si="25"/>
        <v>166.5</v>
      </c>
      <c r="D380">
        <f t="shared" si="26"/>
        <v>0</v>
      </c>
      <c r="E380">
        <v>333</v>
      </c>
      <c r="F380">
        <f t="shared" si="27"/>
        <v>166.4</v>
      </c>
    </row>
    <row r="381" spans="1:6" x14ac:dyDescent="0.3">
      <c r="A381">
        <f t="shared" si="24"/>
        <v>0</v>
      </c>
      <c r="B381">
        <v>334</v>
      </c>
      <c r="C381">
        <f t="shared" si="25"/>
        <v>167</v>
      </c>
      <c r="D381">
        <f t="shared" si="26"/>
        <v>0</v>
      </c>
      <c r="E381">
        <v>334</v>
      </c>
      <c r="F381">
        <f t="shared" si="27"/>
        <v>166.9</v>
      </c>
    </row>
    <row r="382" spans="1:6" x14ac:dyDescent="0.3">
      <c r="A382">
        <f t="shared" si="24"/>
        <v>0</v>
      </c>
      <c r="B382">
        <v>335</v>
      </c>
      <c r="C382">
        <f t="shared" si="25"/>
        <v>167.5</v>
      </c>
      <c r="D382">
        <f t="shared" si="26"/>
        <v>0</v>
      </c>
      <c r="E382">
        <v>335</v>
      </c>
      <c r="F382">
        <f t="shared" si="27"/>
        <v>167.4</v>
      </c>
    </row>
    <row r="383" spans="1:6" x14ac:dyDescent="0.3">
      <c r="A383">
        <f t="shared" si="24"/>
        <v>0</v>
      </c>
      <c r="B383">
        <v>336</v>
      </c>
      <c r="C383">
        <f t="shared" si="25"/>
        <v>168</v>
      </c>
      <c r="D383">
        <f t="shared" si="26"/>
        <v>0</v>
      </c>
      <c r="E383">
        <v>336</v>
      </c>
      <c r="F383">
        <f t="shared" si="27"/>
        <v>167.9</v>
      </c>
    </row>
    <row r="384" spans="1:6" x14ac:dyDescent="0.3">
      <c r="A384">
        <f t="shared" si="24"/>
        <v>0</v>
      </c>
      <c r="B384">
        <v>337</v>
      </c>
      <c r="C384">
        <f t="shared" si="25"/>
        <v>168.5</v>
      </c>
      <c r="D384">
        <f t="shared" si="26"/>
        <v>0</v>
      </c>
      <c r="E384">
        <v>337</v>
      </c>
      <c r="F384">
        <f t="shared" si="27"/>
        <v>168.4</v>
      </c>
    </row>
    <row r="385" spans="1:6" x14ac:dyDescent="0.3">
      <c r="A385">
        <f t="shared" si="24"/>
        <v>0</v>
      </c>
      <c r="B385">
        <v>338</v>
      </c>
      <c r="C385">
        <f t="shared" si="25"/>
        <v>169</v>
      </c>
      <c r="D385">
        <f t="shared" si="26"/>
        <v>0</v>
      </c>
      <c r="E385">
        <v>338</v>
      </c>
      <c r="F385">
        <f t="shared" si="27"/>
        <v>168.9</v>
      </c>
    </row>
    <row r="386" spans="1:6" x14ac:dyDescent="0.3">
      <c r="A386">
        <f t="shared" si="24"/>
        <v>0</v>
      </c>
      <c r="B386">
        <v>339</v>
      </c>
      <c r="C386">
        <f t="shared" si="25"/>
        <v>169.5</v>
      </c>
      <c r="D386">
        <f t="shared" si="26"/>
        <v>0</v>
      </c>
      <c r="E386">
        <v>339</v>
      </c>
      <c r="F386">
        <f t="shared" si="27"/>
        <v>169.4</v>
      </c>
    </row>
    <row r="387" spans="1:6" x14ac:dyDescent="0.3">
      <c r="A387">
        <f t="shared" si="24"/>
        <v>0</v>
      </c>
      <c r="B387">
        <v>340</v>
      </c>
      <c r="C387">
        <f t="shared" si="25"/>
        <v>170</v>
      </c>
      <c r="D387">
        <f t="shared" si="26"/>
        <v>0</v>
      </c>
      <c r="E387">
        <v>340</v>
      </c>
      <c r="F387">
        <f t="shared" si="27"/>
        <v>169.9</v>
      </c>
    </row>
    <row r="388" spans="1:6" x14ac:dyDescent="0.3">
      <c r="A388">
        <f t="shared" si="24"/>
        <v>0</v>
      </c>
      <c r="B388">
        <v>341</v>
      </c>
      <c r="C388">
        <f t="shared" si="25"/>
        <v>170.5</v>
      </c>
      <c r="D388">
        <f t="shared" si="26"/>
        <v>0</v>
      </c>
      <c r="E388">
        <v>341</v>
      </c>
      <c r="F388">
        <f t="shared" si="27"/>
        <v>170.4</v>
      </c>
    </row>
    <row r="389" spans="1:6" x14ac:dyDescent="0.3">
      <c r="A389">
        <f t="shared" si="24"/>
        <v>0</v>
      </c>
      <c r="B389">
        <v>342</v>
      </c>
      <c r="C389">
        <f t="shared" si="25"/>
        <v>171</v>
      </c>
      <c r="D389">
        <f t="shared" si="26"/>
        <v>0</v>
      </c>
      <c r="E389">
        <v>342</v>
      </c>
      <c r="F389">
        <f t="shared" si="27"/>
        <v>170.9</v>
      </c>
    </row>
    <row r="390" spans="1:6" x14ac:dyDescent="0.3">
      <c r="A390">
        <f t="shared" si="24"/>
        <v>0</v>
      </c>
      <c r="B390">
        <v>343</v>
      </c>
      <c r="C390">
        <f t="shared" si="25"/>
        <v>171.5</v>
      </c>
      <c r="D390">
        <f t="shared" si="26"/>
        <v>0</v>
      </c>
      <c r="E390">
        <v>343</v>
      </c>
      <c r="F390">
        <f t="shared" si="27"/>
        <v>171.4</v>
      </c>
    </row>
    <row r="391" spans="1:6" x14ac:dyDescent="0.3">
      <c r="A391">
        <f t="shared" si="24"/>
        <v>0</v>
      </c>
      <c r="B391">
        <v>344</v>
      </c>
      <c r="C391">
        <f t="shared" si="25"/>
        <v>172</v>
      </c>
      <c r="D391">
        <f t="shared" si="26"/>
        <v>0</v>
      </c>
      <c r="E391">
        <v>344</v>
      </c>
      <c r="F391">
        <f t="shared" si="27"/>
        <v>171.9</v>
      </c>
    </row>
    <row r="392" spans="1:6" x14ac:dyDescent="0.3">
      <c r="A392">
        <f t="shared" si="24"/>
        <v>0</v>
      </c>
      <c r="B392">
        <v>345</v>
      </c>
      <c r="C392">
        <f t="shared" si="25"/>
        <v>172.5</v>
      </c>
      <c r="D392">
        <f t="shared" si="26"/>
        <v>0</v>
      </c>
      <c r="E392">
        <v>345</v>
      </c>
      <c r="F392">
        <f t="shared" si="27"/>
        <v>172.4</v>
      </c>
    </row>
    <row r="393" spans="1:6" x14ac:dyDescent="0.3">
      <c r="A393">
        <f t="shared" si="24"/>
        <v>0</v>
      </c>
      <c r="B393">
        <v>346</v>
      </c>
      <c r="C393">
        <f t="shared" si="25"/>
        <v>173</v>
      </c>
      <c r="D393">
        <f t="shared" si="26"/>
        <v>0</v>
      </c>
      <c r="E393">
        <v>346</v>
      </c>
      <c r="F393">
        <f t="shared" si="27"/>
        <v>172.9</v>
      </c>
    </row>
    <row r="394" spans="1:6" x14ac:dyDescent="0.3">
      <c r="A394">
        <f t="shared" si="24"/>
        <v>0</v>
      </c>
      <c r="B394">
        <v>347</v>
      </c>
      <c r="C394">
        <f t="shared" si="25"/>
        <v>173.5</v>
      </c>
      <c r="D394">
        <f t="shared" si="26"/>
        <v>0</v>
      </c>
      <c r="E394">
        <v>347</v>
      </c>
      <c r="F394">
        <f t="shared" si="27"/>
        <v>173.4</v>
      </c>
    </row>
    <row r="395" spans="1:6" x14ac:dyDescent="0.3">
      <c r="A395">
        <f t="shared" si="24"/>
        <v>0</v>
      </c>
      <c r="B395">
        <v>348</v>
      </c>
      <c r="C395">
        <f t="shared" si="25"/>
        <v>174</v>
      </c>
      <c r="D395">
        <f t="shared" si="26"/>
        <v>0</v>
      </c>
      <c r="E395">
        <v>348</v>
      </c>
      <c r="F395">
        <f t="shared" si="27"/>
        <v>173.9</v>
      </c>
    </row>
    <row r="396" spans="1:6" x14ac:dyDescent="0.3">
      <c r="A396">
        <f t="shared" si="24"/>
        <v>0</v>
      </c>
      <c r="B396">
        <v>349</v>
      </c>
      <c r="C396">
        <f t="shared" si="25"/>
        <v>174.5</v>
      </c>
      <c r="D396">
        <f t="shared" si="26"/>
        <v>0</v>
      </c>
      <c r="E396">
        <v>349</v>
      </c>
      <c r="F396">
        <f t="shared" si="27"/>
        <v>174.4</v>
      </c>
    </row>
    <row r="397" spans="1:6" x14ac:dyDescent="0.3">
      <c r="A397">
        <f t="shared" si="24"/>
        <v>0</v>
      </c>
      <c r="B397">
        <v>350</v>
      </c>
      <c r="C397">
        <f t="shared" si="25"/>
        <v>175</v>
      </c>
      <c r="D397">
        <f t="shared" si="26"/>
        <v>0</v>
      </c>
      <c r="E397">
        <v>350</v>
      </c>
      <c r="F397">
        <f t="shared" si="27"/>
        <v>174.9</v>
      </c>
    </row>
    <row r="398" spans="1:6" x14ac:dyDescent="0.3">
      <c r="A398">
        <f t="shared" si="24"/>
        <v>0</v>
      </c>
      <c r="B398">
        <v>351</v>
      </c>
      <c r="C398">
        <f t="shared" si="25"/>
        <v>175.5</v>
      </c>
      <c r="D398">
        <f t="shared" si="26"/>
        <v>0</v>
      </c>
      <c r="E398">
        <v>351</v>
      </c>
      <c r="F398">
        <f t="shared" si="27"/>
        <v>175.4</v>
      </c>
    </row>
    <row r="399" spans="1:6" x14ac:dyDescent="0.3">
      <c r="A399">
        <f t="shared" si="24"/>
        <v>0</v>
      </c>
      <c r="B399">
        <v>352</v>
      </c>
      <c r="C399">
        <f t="shared" si="25"/>
        <v>176</v>
      </c>
      <c r="D399">
        <f t="shared" si="26"/>
        <v>0</v>
      </c>
      <c r="E399">
        <v>352</v>
      </c>
      <c r="F399">
        <f t="shared" si="27"/>
        <v>175.9</v>
      </c>
    </row>
    <row r="400" spans="1:6" x14ac:dyDescent="0.3">
      <c r="A400">
        <f t="shared" si="24"/>
        <v>0</v>
      </c>
      <c r="B400">
        <v>353</v>
      </c>
      <c r="C400">
        <f t="shared" si="25"/>
        <v>176.5</v>
      </c>
      <c r="D400">
        <f t="shared" si="26"/>
        <v>0</v>
      </c>
      <c r="E400">
        <v>353</v>
      </c>
      <c r="F400">
        <f t="shared" si="27"/>
        <v>176.4</v>
      </c>
    </row>
    <row r="401" spans="1:6" x14ac:dyDescent="0.3">
      <c r="A401">
        <f t="shared" si="24"/>
        <v>0</v>
      </c>
      <c r="B401">
        <v>354</v>
      </c>
      <c r="C401">
        <f t="shared" si="25"/>
        <v>177</v>
      </c>
      <c r="D401">
        <f t="shared" si="26"/>
        <v>0</v>
      </c>
      <c r="E401">
        <v>354</v>
      </c>
      <c r="F401">
        <f t="shared" si="27"/>
        <v>176.9</v>
      </c>
    </row>
    <row r="402" spans="1:6" x14ac:dyDescent="0.3">
      <c r="A402">
        <f t="shared" si="24"/>
        <v>0</v>
      </c>
      <c r="B402">
        <v>355</v>
      </c>
      <c r="C402">
        <f t="shared" si="25"/>
        <v>177.5</v>
      </c>
      <c r="D402">
        <f t="shared" si="26"/>
        <v>0</v>
      </c>
      <c r="E402">
        <v>355</v>
      </c>
      <c r="F402">
        <f t="shared" si="27"/>
        <v>177.4</v>
      </c>
    </row>
    <row r="403" spans="1:6" x14ac:dyDescent="0.3">
      <c r="A403">
        <f t="shared" si="24"/>
        <v>0</v>
      </c>
      <c r="B403">
        <v>356</v>
      </c>
      <c r="C403">
        <f t="shared" si="25"/>
        <v>178</v>
      </c>
      <c r="D403">
        <f t="shared" si="26"/>
        <v>0</v>
      </c>
      <c r="E403">
        <v>356</v>
      </c>
      <c r="F403">
        <f t="shared" si="27"/>
        <v>177.9</v>
      </c>
    </row>
    <row r="404" spans="1:6" x14ac:dyDescent="0.3">
      <c r="A404">
        <f t="shared" si="24"/>
        <v>0</v>
      </c>
      <c r="B404">
        <v>357</v>
      </c>
      <c r="C404">
        <f t="shared" si="25"/>
        <v>178.5</v>
      </c>
      <c r="D404">
        <f t="shared" si="26"/>
        <v>0</v>
      </c>
      <c r="E404">
        <v>357</v>
      </c>
      <c r="F404">
        <f t="shared" si="27"/>
        <v>178.4</v>
      </c>
    </row>
    <row r="405" spans="1:6" x14ac:dyDescent="0.3">
      <c r="A405">
        <f t="shared" si="24"/>
        <v>0</v>
      </c>
      <c r="B405">
        <v>358</v>
      </c>
      <c r="C405">
        <f t="shared" si="25"/>
        <v>179</v>
      </c>
      <c r="D405">
        <f t="shared" si="26"/>
        <v>0</v>
      </c>
      <c r="E405">
        <v>358</v>
      </c>
      <c r="F405">
        <f t="shared" si="27"/>
        <v>178.9</v>
      </c>
    </row>
    <row r="406" spans="1:6" x14ac:dyDescent="0.3">
      <c r="A406">
        <f t="shared" si="24"/>
        <v>0</v>
      </c>
      <c r="B406">
        <v>359</v>
      </c>
      <c r="C406">
        <f t="shared" si="25"/>
        <v>179.5</v>
      </c>
      <c r="D406">
        <f t="shared" si="26"/>
        <v>0</v>
      </c>
      <c r="E406">
        <v>359</v>
      </c>
      <c r="F406">
        <f t="shared" si="27"/>
        <v>179.4</v>
      </c>
    </row>
    <row r="407" spans="1:6" x14ac:dyDescent="0.3">
      <c r="A407">
        <f t="shared" si="24"/>
        <v>0</v>
      </c>
      <c r="B407">
        <v>360</v>
      </c>
      <c r="C407">
        <f t="shared" si="25"/>
        <v>180</v>
      </c>
      <c r="D407">
        <f t="shared" si="26"/>
        <v>0</v>
      </c>
      <c r="E407">
        <v>360</v>
      </c>
      <c r="F407">
        <f t="shared" si="27"/>
        <v>179.9</v>
      </c>
    </row>
    <row r="408" spans="1:6" x14ac:dyDescent="0.3">
      <c r="A408">
        <f t="shared" si="24"/>
        <v>0</v>
      </c>
      <c r="B408">
        <v>361</v>
      </c>
      <c r="C408">
        <f t="shared" si="25"/>
        <v>180.5</v>
      </c>
      <c r="D408">
        <f t="shared" si="26"/>
        <v>0</v>
      </c>
      <c r="E408">
        <v>361</v>
      </c>
      <c r="F408">
        <f t="shared" si="27"/>
        <v>180.4</v>
      </c>
    </row>
    <row r="409" spans="1:6" x14ac:dyDescent="0.3">
      <c r="A409">
        <f t="shared" si="24"/>
        <v>0</v>
      </c>
      <c r="B409">
        <v>362</v>
      </c>
      <c r="C409">
        <f t="shared" si="25"/>
        <v>181</v>
      </c>
      <c r="D409">
        <f t="shared" si="26"/>
        <v>0</v>
      </c>
      <c r="E409">
        <v>362</v>
      </c>
      <c r="F409">
        <f t="shared" si="27"/>
        <v>180.9</v>
      </c>
    </row>
    <row r="410" spans="1:6" x14ac:dyDescent="0.3">
      <c r="A410">
        <f t="shared" si="24"/>
        <v>0</v>
      </c>
      <c r="B410">
        <v>363</v>
      </c>
      <c r="C410">
        <f t="shared" si="25"/>
        <v>181.5</v>
      </c>
      <c r="D410">
        <f t="shared" si="26"/>
        <v>0</v>
      </c>
      <c r="E410">
        <v>363</v>
      </c>
      <c r="F410">
        <f t="shared" si="27"/>
        <v>181.4</v>
      </c>
    </row>
    <row r="411" spans="1:6" x14ac:dyDescent="0.3">
      <c r="A411">
        <f t="shared" si="24"/>
        <v>0</v>
      </c>
      <c r="B411">
        <v>364</v>
      </c>
      <c r="C411">
        <f t="shared" si="25"/>
        <v>182</v>
      </c>
      <c r="D411">
        <f t="shared" si="26"/>
        <v>0</v>
      </c>
      <c r="E411">
        <v>364</v>
      </c>
      <c r="F411">
        <f t="shared" si="27"/>
        <v>181.9</v>
      </c>
    </row>
    <row r="412" spans="1:6" x14ac:dyDescent="0.3">
      <c r="A412">
        <f t="shared" si="24"/>
        <v>0</v>
      </c>
      <c r="B412">
        <v>365</v>
      </c>
      <c r="C412">
        <f t="shared" si="25"/>
        <v>182.5</v>
      </c>
      <c r="D412">
        <f t="shared" si="26"/>
        <v>0</v>
      </c>
      <c r="E412">
        <v>365</v>
      </c>
      <c r="F412">
        <f t="shared" si="27"/>
        <v>182.4</v>
      </c>
    </row>
  </sheetData>
  <mergeCells count="5">
    <mergeCell ref="A45:C45"/>
    <mergeCell ref="D45:F45"/>
    <mergeCell ref="C14:F14"/>
    <mergeCell ref="G14:J14"/>
    <mergeCell ref="A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61B3-E6D7-4DD8-BF6D-0F15F6A10546}">
  <dimension ref="A3:G72"/>
  <sheetViews>
    <sheetView topLeftCell="A58" zoomScaleNormal="100" workbookViewId="0">
      <selection activeCell="A26" sqref="A26"/>
    </sheetView>
  </sheetViews>
  <sheetFormatPr defaultRowHeight="13.2" x14ac:dyDescent="0.25"/>
  <cols>
    <col min="1" max="1" width="30.88671875" style="16" customWidth="1"/>
    <col min="2" max="5" width="12.6640625" style="16" customWidth="1"/>
    <col min="6" max="6" width="12.6640625" style="16" bestFit="1" customWidth="1"/>
    <col min="7" max="7" width="9.109375" style="51"/>
    <col min="8" max="256" width="9.109375" style="16"/>
    <col min="257" max="257" width="26.109375" style="16" customWidth="1"/>
    <col min="258" max="261" width="12.6640625" style="16" customWidth="1"/>
    <col min="262" max="512" width="9.109375" style="16"/>
    <col min="513" max="513" width="26.109375" style="16" customWidth="1"/>
    <col min="514" max="517" width="12.6640625" style="16" customWidth="1"/>
    <col min="518" max="768" width="9.109375" style="16"/>
    <col min="769" max="769" width="26.109375" style="16" customWidth="1"/>
    <col min="770" max="773" width="12.6640625" style="16" customWidth="1"/>
    <col min="774" max="1024" width="9.109375" style="16"/>
    <col min="1025" max="1025" width="26.109375" style="16" customWidth="1"/>
    <col min="1026" max="1029" width="12.6640625" style="16" customWidth="1"/>
    <col min="1030" max="1280" width="9.109375" style="16"/>
    <col min="1281" max="1281" width="26.109375" style="16" customWidth="1"/>
    <col min="1282" max="1285" width="12.6640625" style="16" customWidth="1"/>
    <col min="1286" max="1536" width="9.109375" style="16"/>
    <col min="1537" max="1537" width="26.109375" style="16" customWidth="1"/>
    <col min="1538" max="1541" width="12.6640625" style="16" customWidth="1"/>
    <col min="1542" max="1792" width="9.109375" style="16"/>
    <col min="1793" max="1793" width="26.109375" style="16" customWidth="1"/>
    <col min="1794" max="1797" width="12.6640625" style="16" customWidth="1"/>
    <col min="1798" max="2048" width="9.109375" style="16"/>
    <col min="2049" max="2049" width="26.109375" style="16" customWidth="1"/>
    <col min="2050" max="2053" width="12.6640625" style="16" customWidth="1"/>
    <col min="2054" max="2304" width="9.109375" style="16"/>
    <col min="2305" max="2305" width="26.109375" style="16" customWidth="1"/>
    <col min="2306" max="2309" width="12.6640625" style="16" customWidth="1"/>
    <col min="2310" max="2560" width="9.109375" style="16"/>
    <col min="2561" max="2561" width="26.109375" style="16" customWidth="1"/>
    <col min="2562" max="2565" width="12.6640625" style="16" customWidth="1"/>
    <col min="2566" max="2816" width="9.109375" style="16"/>
    <col min="2817" max="2817" width="26.109375" style="16" customWidth="1"/>
    <col min="2818" max="2821" width="12.6640625" style="16" customWidth="1"/>
    <col min="2822" max="3072" width="9.109375" style="16"/>
    <col min="3073" max="3073" width="26.109375" style="16" customWidth="1"/>
    <col min="3074" max="3077" width="12.6640625" style="16" customWidth="1"/>
    <col min="3078" max="3328" width="9.109375" style="16"/>
    <col min="3329" max="3329" width="26.109375" style="16" customWidth="1"/>
    <col min="3330" max="3333" width="12.6640625" style="16" customWidth="1"/>
    <col min="3334" max="3584" width="9.109375" style="16"/>
    <col min="3585" max="3585" width="26.109375" style="16" customWidth="1"/>
    <col min="3586" max="3589" width="12.6640625" style="16" customWidth="1"/>
    <col min="3590" max="3840" width="9.109375" style="16"/>
    <col min="3841" max="3841" width="26.109375" style="16" customWidth="1"/>
    <col min="3842" max="3845" width="12.6640625" style="16" customWidth="1"/>
    <col min="3846" max="4096" width="9.109375" style="16"/>
    <col min="4097" max="4097" width="26.109375" style="16" customWidth="1"/>
    <col min="4098" max="4101" width="12.6640625" style="16" customWidth="1"/>
    <col min="4102" max="4352" width="9.109375" style="16"/>
    <col min="4353" max="4353" width="26.109375" style="16" customWidth="1"/>
    <col min="4354" max="4357" width="12.6640625" style="16" customWidth="1"/>
    <col min="4358" max="4608" width="9.109375" style="16"/>
    <col min="4609" max="4609" width="26.109375" style="16" customWidth="1"/>
    <col min="4610" max="4613" width="12.6640625" style="16" customWidth="1"/>
    <col min="4614" max="4864" width="9.109375" style="16"/>
    <col min="4865" max="4865" width="26.109375" style="16" customWidth="1"/>
    <col min="4866" max="4869" width="12.6640625" style="16" customWidth="1"/>
    <col min="4870" max="5120" width="9.109375" style="16"/>
    <col min="5121" max="5121" width="26.109375" style="16" customWidth="1"/>
    <col min="5122" max="5125" width="12.6640625" style="16" customWidth="1"/>
    <col min="5126" max="5376" width="9.109375" style="16"/>
    <col min="5377" max="5377" width="26.109375" style="16" customWidth="1"/>
    <col min="5378" max="5381" width="12.6640625" style="16" customWidth="1"/>
    <col min="5382" max="5632" width="9.109375" style="16"/>
    <col min="5633" max="5633" width="26.109375" style="16" customWidth="1"/>
    <col min="5634" max="5637" width="12.6640625" style="16" customWidth="1"/>
    <col min="5638" max="5888" width="9.109375" style="16"/>
    <col min="5889" max="5889" width="26.109375" style="16" customWidth="1"/>
    <col min="5890" max="5893" width="12.6640625" style="16" customWidth="1"/>
    <col min="5894" max="6144" width="9.109375" style="16"/>
    <col min="6145" max="6145" width="26.109375" style="16" customWidth="1"/>
    <col min="6146" max="6149" width="12.6640625" style="16" customWidth="1"/>
    <col min="6150" max="6400" width="9.109375" style="16"/>
    <col min="6401" max="6401" width="26.109375" style="16" customWidth="1"/>
    <col min="6402" max="6405" width="12.6640625" style="16" customWidth="1"/>
    <col min="6406" max="6656" width="9.109375" style="16"/>
    <col min="6657" max="6657" width="26.109375" style="16" customWidth="1"/>
    <col min="6658" max="6661" width="12.6640625" style="16" customWidth="1"/>
    <col min="6662" max="6912" width="9.109375" style="16"/>
    <col min="6913" max="6913" width="26.109375" style="16" customWidth="1"/>
    <col min="6914" max="6917" width="12.6640625" style="16" customWidth="1"/>
    <col min="6918" max="7168" width="9.109375" style="16"/>
    <col min="7169" max="7169" width="26.109375" style="16" customWidth="1"/>
    <col min="7170" max="7173" width="12.6640625" style="16" customWidth="1"/>
    <col min="7174" max="7424" width="9.109375" style="16"/>
    <col min="7425" max="7425" width="26.109375" style="16" customWidth="1"/>
    <col min="7426" max="7429" width="12.6640625" style="16" customWidth="1"/>
    <col min="7430" max="7680" width="9.109375" style="16"/>
    <col min="7681" max="7681" width="26.109375" style="16" customWidth="1"/>
    <col min="7682" max="7685" width="12.6640625" style="16" customWidth="1"/>
    <col min="7686" max="7936" width="9.109375" style="16"/>
    <col min="7937" max="7937" width="26.109375" style="16" customWidth="1"/>
    <col min="7938" max="7941" width="12.6640625" style="16" customWidth="1"/>
    <col min="7942" max="8192" width="9.109375" style="16"/>
    <col min="8193" max="8193" width="26.109375" style="16" customWidth="1"/>
    <col min="8194" max="8197" width="12.6640625" style="16" customWidth="1"/>
    <col min="8198" max="8448" width="9.109375" style="16"/>
    <col min="8449" max="8449" width="26.109375" style="16" customWidth="1"/>
    <col min="8450" max="8453" width="12.6640625" style="16" customWidth="1"/>
    <col min="8454" max="8704" width="9.109375" style="16"/>
    <col min="8705" max="8705" width="26.109375" style="16" customWidth="1"/>
    <col min="8706" max="8709" width="12.6640625" style="16" customWidth="1"/>
    <col min="8710" max="8960" width="9.109375" style="16"/>
    <col min="8961" max="8961" width="26.109375" style="16" customWidth="1"/>
    <col min="8962" max="8965" width="12.6640625" style="16" customWidth="1"/>
    <col min="8966" max="9216" width="9.109375" style="16"/>
    <col min="9217" max="9217" width="26.109375" style="16" customWidth="1"/>
    <col min="9218" max="9221" width="12.6640625" style="16" customWidth="1"/>
    <col min="9222" max="9472" width="9.109375" style="16"/>
    <col min="9473" max="9473" width="26.109375" style="16" customWidth="1"/>
    <col min="9474" max="9477" width="12.6640625" style="16" customWidth="1"/>
    <col min="9478" max="9728" width="9.109375" style="16"/>
    <col min="9729" max="9729" width="26.109375" style="16" customWidth="1"/>
    <col min="9730" max="9733" width="12.6640625" style="16" customWidth="1"/>
    <col min="9734" max="9984" width="9.109375" style="16"/>
    <col min="9985" max="9985" width="26.109375" style="16" customWidth="1"/>
    <col min="9986" max="9989" width="12.6640625" style="16" customWidth="1"/>
    <col min="9990" max="10240" width="9.109375" style="16"/>
    <col min="10241" max="10241" width="26.109375" style="16" customWidth="1"/>
    <col min="10242" max="10245" width="12.6640625" style="16" customWidth="1"/>
    <col min="10246" max="10496" width="9.109375" style="16"/>
    <col min="10497" max="10497" width="26.109375" style="16" customWidth="1"/>
    <col min="10498" max="10501" width="12.6640625" style="16" customWidth="1"/>
    <col min="10502" max="10752" width="9.109375" style="16"/>
    <col min="10753" max="10753" width="26.109375" style="16" customWidth="1"/>
    <col min="10754" max="10757" width="12.6640625" style="16" customWidth="1"/>
    <col min="10758" max="11008" width="9.109375" style="16"/>
    <col min="11009" max="11009" width="26.109375" style="16" customWidth="1"/>
    <col min="11010" max="11013" width="12.6640625" style="16" customWidth="1"/>
    <col min="11014" max="11264" width="9.109375" style="16"/>
    <col min="11265" max="11265" width="26.109375" style="16" customWidth="1"/>
    <col min="11266" max="11269" width="12.6640625" style="16" customWidth="1"/>
    <col min="11270" max="11520" width="9.109375" style="16"/>
    <col min="11521" max="11521" width="26.109375" style="16" customWidth="1"/>
    <col min="11522" max="11525" width="12.6640625" style="16" customWidth="1"/>
    <col min="11526" max="11776" width="9.109375" style="16"/>
    <col min="11777" max="11777" width="26.109375" style="16" customWidth="1"/>
    <col min="11778" max="11781" width="12.6640625" style="16" customWidth="1"/>
    <col min="11782" max="12032" width="9.109375" style="16"/>
    <col min="12033" max="12033" width="26.109375" style="16" customWidth="1"/>
    <col min="12034" max="12037" width="12.6640625" style="16" customWidth="1"/>
    <col min="12038" max="12288" width="9.109375" style="16"/>
    <col min="12289" max="12289" width="26.109375" style="16" customWidth="1"/>
    <col min="12290" max="12293" width="12.6640625" style="16" customWidth="1"/>
    <col min="12294" max="12544" width="9.109375" style="16"/>
    <col min="12545" max="12545" width="26.109375" style="16" customWidth="1"/>
    <col min="12546" max="12549" width="12.6640625" style="16" customWidth="1"/>
    <col min="12550" max="12800" width="9.109375" style="16"/>
    <col min="12801" max="12801" width="26.109375" style="16" customWidth="1"/>
    <col min="12802" max="12805" width="12.6640625" style="16" customWidth="1"/>
    <col min="12806" max="13056" width="9.109375" style="16"/>
    <col min="13057" max="13057" width="26.109375" style="16" customWidth="1"/>
    <col min="13058" max="13061" width="12.6640625" style="16" customWidth="1"/>
    <col min="13062" max="13312" width="9.109375" style="16"/>
    <col min="13313" max="13313" width="26.109375" style="16" customWidth="1"/>
    <col min="13314" max="13317" width="12.6640625" style="16" customWidth="1"/>
    <col min="13318" max="13568" width="9.109375" style="16"/>
    <col min="13569" max="13569" width="26.109375" style="16" customWidth="1"/>
    <col min="13570" max="13573" width="12.6640625" style="16" customWidth="1"/>
    <col min="13574" max="13824" width="9.109375" style="16"/>
    <col min="13825" max="13825" width="26.109375" style="16" customWidth="1"/>
    <col min="13826" max="13829" width="12.6640625" style="16" customWidth="1"/>
    <col min="13830" max="14080" width="9.109375" style="16"/>
    <col min="14081" max="14081" width="26.109375" style="16" customWidth="1"/>
    <col min="14082" max="14085" width="12.6640625" style="16" customWidth="1"/>
    <col min="14086" max="14336" width="9.109375" style="16"/>
    <col min="14337" max="14337" width="26.109375" style="16" customWidth="1"/>
    <col min="14338" max="14341" width="12.6640625" style="16" customWidth="1"/>
    <col min="14342" max="14592" width="9.109375" style="16"/>
    <col min="14593" max="14593" width="26.109375" style="16" customWidth="1"/>
    <col min="14594" max="14597" width="12.6640625" style="16" customWidth="1"/>
    <col min="14598" max="14848" width="9.109375" style="16"/>
    <col min="14849" max="14849" width="26.109375" style="16" customWidth="1"/>
    <col min="14850" max="14853" width="12.6640625" style="16" customWidth="1"/>
    <col min="14854" max="15104" width="9.109375" style="16"/>
    <col min="15105" max="15105" width="26.109375" style="16" customWidth="1"/>
    <col min="15106" max="15109" width="12.6640625" style="16" customWidth="1"/>
    <col min="15110" max="15360" width="9.109375" style="16"/>
    <col min="15361" max="15361" width="26.109375" style="16" customWidth="1"/>
    <col min="15362" max="15365" width="12.6640625" style="16" customWidth="1"/>
    <col min="15366" max="15616" width="9.109375" style="16"/>
    <col min="15617" max="15617" width="26.109375" style="16" customWidth="1"/>
    <col min="15618" max="15621" width="12.6640625" style="16" customWidth="1"/>
    <col min="15622" max="15872" width="9.109375" style="16"/>
    <col min="15873" max="15873" width="26.109375" style="16" customWidth="1"/>
    <col min="15874" max="15877" width="12.6640625" style="16" customWidth="1"/>
    <col min="15878" max="16128" width="9.109375" style="16"/>
    <col min="16129" max="16129" width="26.109375" style="16" customWidth="1"/>
    <col min="16130" max="16133" width="12.6640625" style="16" customWidth="1"/>
    <col min="16134" max="16384" width="9.109375" style="16"/>
  </cols>
  <sheetData>
    <row r="3" spans="1:7" x14ac:dyDescent="0.25">
      <c r="A3" s="15" t="s">
        <v>43</v>
      </c>
    </row>
    <row r="4" spans="1:7" ht="14.4" x14ac:dyDescent="0.3">
      <c r="A4" s="28" t="s">
        <v>191</v>
      </c>
      <c r="B4" s="63">
        <f ca="1">TODAY()</f>
        <v>44912</v>
      </c>
    </row>
    <row r="7" spans="1:7" ht="14.4" x14ac:dyDescent="0.3">
      <c r="A7" s="17" t="s">
        <v>44</v>
      </c>
      <c r="B7" s="18"/>
      <c r="C7" s="18"/>
      <c r="D7" s="18"/>
      <c r="E7" s="18"/>
      <c r="F7" s="18"/>
    </row>
    <row r="9" spans="1:7" x14ac:dyDescent="0.25">
      <c r="A9" s="19" t="s">
        <v>45</v>
      </c>
      <c r="B9" s="20" t="s">
        <v>181</v>
      </c>
      <c r="C9" s="20" t="s">
        <v>182</v>
      </c>
      <c r="D9" s="20" t="s">
        <v>183</v>
      </c>
      <c r="E9" s="20" t="s">
        <v>184</v>
      </c>
      <c r="F9" s="20" t="s">
        <v>185</v>
      </c>
    </row>
    <row r="10" spans="1:7" ht="14.4" x14ac:dyDescent="0.3">
      <c r="A10" s="24" t="s">
        <v>230</v>
      </c>
      <c r="B10" s="22">
        <f>Ewes_Does!$B$12*Ewes_Does!F15*'Lamb_Kid Wean-Finish'!$B$1*'Lamb_Kid Wean-Finish'!$B$9</f>
        <v>0</v>
      </c>
      <c r="C10" s="22">
        <f>Ewes_Does!$B$12*Ewes_Does!G15*'Lamb_Kid Wean-Finish'!$B$1*'Lamb_Kid Wean-Finish'!$B$9</f>
        <v>0</v>
      </c>
      <c r="D10" s="22">
        <f>Ewes_Does!$B$12*Ewes_Does!H15*'Lamb_Kid Wean-Finish'!$B$1*'Lamb_Kid Wean-Finish'!$B$9</f>
        <v>0</v>
      </c>
      <c r="E10" s="22">
        <f>Ewes_Does!$B$12*Ewes_Does!I15*'Lamb_Kid Wean-Finish'!$B$1*'Lamb_Kid Wean-Finish'!$B$9</f>
        <v>0</v>
      </c>
      <c r="F10" s="22">
        <f>Ewes_Does!$B$12*Ewes_Does!J15*'Lamb_Kid Wean-Finish'!$B$1*'Lamb_Kid Wean-Finish'!$B$9</f>
        <v>0</v>
      </c>
    </row>
    <row r="11" spans="1:7" ht="14.4" x14ac:dyDescent="0.3">
      <c r="A11" s="24" t="s">
        <v>231</v>
      </c>
      <c r="B11" s="22">
        <f>Ewes_Does!$B$15*Ewes_Does!F16*'Lamb_Kid Wean-Finish'!$B$2*'Lamb_Kid Wean-Finish'!$C$9</f>
        <v>0</v>
      </c>
      <c r="C11" s="22">
        <f>Ewes_Does!$B$15*Ewes_Does!G16*'Lamb_Kid Wean-Finish'!$B$2*'Lamb_Kid Wean-Finish'!$C$9</f>
        <v>0</v>
      </c>
      <c r="D11" s="22">
        <f>Ewes_Does!$B$15*Ewes_Does!H16*'Lamb_Kid Wean-Finish'!$B$2*'Lamb_Kid Wean-Finish'!$C$9</f>
        <v>0</v>
      </c>
      <c r="E11" s="22">
        <f>Ewes_Does!$B$15*Ewes_Does!I16*'Lamb_Kid Wean-Finish'!$B$2*'Lamb_Kid Wean-Finish'!$C$9</f>
        <v>0</v>
      </c>
      <c r="F11" s="22">
        <f>Ewes_Does!$B$15*Ewes_Does!J16*'Lamb_Kid Wean-Finish'!$B$2*'Lamb_Kid Wean-Finish'!$C$9</f>
        <v>0</v>
      </c>
    </row>
    <row r="12" spans="1:7" ht="14.4" x14ac:dyDescent="0.3">
      <c r="A12" s="24" t="s">
        <v>243</v>
      </c>
      <c r="B12" s="22">
        <f>Ewes_Does!$B$6*Ewes_Does!$B$5</f>
        <v>0</v>
      </c>
      <c r="C12" s="22">
        <f>Ewes_Does!$B$6*Ewes_Does!$B$5</f>
        <v>0</v>
      </c>
      <c r="D12" s="22">
        <f>Ewes_Does!$B$6*Ewes_Does!$B$5</f>
        <v>0</v>
      </c>
      <c r="E12" s="22">
        <f>Ewes_Does!$B$6*Ewes_Does!$B$5</f>
        <v>0</v>
      </c>
      <c r="F12" s="22">
        <f>Ewes_Does!$B$6*Ewes_Does!$B$5</f>
        <v>0</v>
      </c>
    </row>
    <row r="13" spans="1:7" ht="14.4" x14ac:dyDescent="0.3">
      <c r="A13" s="24" t="s">
        <v>244</v>
      </c>
      <c r="B13" s="22">
        <f>Ewes_Does!$B$21*Ewes_Does!$B$22</f>
        <v>0</v>
      </c>
      <c r="C13" s="22">
        <f>Ewes_Does!$B$21*Ewes_Does!$B$22</f>
        <v>0</v>
      </c>
      <c r="D13" s="22">
        <f>Ewes_Does!$B$21*Ewes_Does!$B$22</f>
        <v>0</v>
      </c>
      <c r="E13" s="22">
        <f>Ewes_Does!$B$21*Ewes_Does!$B$22</f>
        <v>0</v>
      </c>
      <c r="F13" s="22">
        <f>Ewes_Does!$B$21*Ewes_Does!$B$22</f>
        <v>0</v>
      </c>
    </row>
    <row r="14" spans="1:7" ht="14.4" x14ac:dyDescent="0.3">
      <c r="A14" s="15" t="s">
        <v>46</v>
      </c>
      <c r="B14" s="23">
        <f>SUM(B10:B13)</f>
        <v>0</v>
      </c>
      <c r="C14" s="23">
        <f>SUM(C10:C13)</f>
        <v>0</v>
      </c>
      <c r="D14" s="23">
        <f>SUM(D10:D13)</f>
        <v>0</v>
      </c>
      <c r="E14" s="23">
        <f>SUM(E10:E13)</f>
        <v>0</v>
      </c>
      <c r="F14" s="23">
        <f>SUM(F10:F13)</f>
        <v>0</v>
      </c>
    </row>
    <row r="16" spans="1:7" x14ac:dyDescent="0.25">
      <c r="A16" s="19" t="s">
        <v>47</v>
      </c>
      <c r="G16" s="52" t="s">
        <v>151</v>
      </c>
    </row>
    <row r="17" spans="1:7" ht="14.4" x14ac:dyDescent="0.3">
      <c r="A17" s="24" t="s">
        <v>245</v>
      </c>
      <c r="B17" s="39">
        <f>Ewes_Does!B33*(Ewes_Does!$B$3+Ewes_Does!$B$19)</f>
        <v>0</v>
      </c>
      <c r="C17" s="39">
        <f>B17*(1+$G17)</f>
        <v>0</v>
      </c>
      <c r="D17" s="39">
        <f t="shared" ref="D17:F17" si="0">C17*(1+$G17)</f>
        <v>0</v>
      </c>
      <c r="E17" s="39">
        <f t="shared" si="0"/>
        <v>0</v>
      </c>
      <c r="F17" s="39">
        <f t="shared" si="0"/>
        <v>0</v>
      </c>
      <c r="G17" s="52">
        <v>0.05</v>
      </c>
    </row>
    <row r="18" spans="1:7" ht="14.4" x14ac:dyDescent="0.3">
      <c r="A18" s="24" t="s">
        <v>246</v>
      </c>
      <c r="B18" s="54">
        <f>Ewes_Does!$B$38*(Ewes_Does!$B$3+Ewes_Does!$B$19)</f>
        <v>0</v>
      </c>
      <c r="C18" s="54">
        <f>Ewes_Does!$B$38*(Ewes_Does!$B$3+Ewes_Does!$B$19)</f>
        <v>0</v>
      </c>
      <c r="D18" s="54">
        <f>Ewes_Does!$B$38*(Ewes_Does!$B$3+Ewes_Does!$B$19)</f>
        <v>0</v>
      </c>
      <c r="E18" s="54">
        <f>Ewes_Does!$B$38*(Ewes_Does!$B$3+Ewes_Does!$B$19)</f>
        <v>0</v>
      </c>
      <c r="F18" s="54">
        <f>Ewes_Does!$B$38*(Ewes_Does!$B$3+Ewes_Does!$B$19)</f>
        <v>0</v>
      </c>
    </row>
    <row r="19" spans="1:7" ht="14.4" x14ac:dyDescent="0.3">
      <c r="A19" s="24" t="s">
        <v>247</v>
      </c>
      <c r="B19" s="54">
        <f>Ewes_Does!$B$44*(Ewes_Does!$B$3+Ewes_Does!$B$19)</f>
        <v>0</v>
      </c>
      <c r="C19" s="39">
        <f>B19*(1+$G19)</f>
        <v>0</v>
      </c>
      <c r="D19" s="39">
        <f t="shared" ref="D19:F19" si="1">C19*(1+$G19)</f>
        <v>0</v>
      </c>
      <c r="E19" s="39">
        <f t="shared" si="1"/>
        <v>0</v>
      </c>
      <c r="F19" s="39">
        <f t="shared" si="1"/>
        <v>0</v>
      </c>
      <c r="G19" s="51">
        <v>2.5000000000000001E-2</v>
      </c>
    </row>
    <row r="20" spans="1:7" ht="14.4" x14ac:dyDescent="0.3">
      <c r="A20" s="24" t="s">
        <v>248</v>
      </c>
      <c r="B20" s="54">
        <f>Ewes_Does!$B$47*(Ewes_Does!$B$3+Ewes_Does!$B$19)</f>
        <v>0</v>
      </c>
      <c r="C20" s="39">
        <f t="shared" ref="C20:F20" si="2">B20*(1+$G20)</f>
        <v>0</v>
      </c>
      <c r="D20" s="39">
        <f t="shared" si="2"/>
        <v>0</v>
      </c>
      <c r="E20" s="39">
        <f t="shared" si="2"/>
        <v>0</v>
      </c>
      <c r="F20" s="39">
        <f t="shared" si="2"/>
        <v>0</v>
      </c>
      <c r="G20" s="51">
        <v>2.5000000000000001E-2</v>
      </c>
    </row>
    <row r="21" spans="1:7" ht="14.4" x14ac:dyDescent="0.3">
      <c r="A21" s="24" t="s">
        <v>249</v>
      </c>
      <c r="B21" s="54" t="e">
        <f>((Ewes_Does!$B$12+Ewes_Does!$B$13)*Ewes_Does!F$15*'Lamb_Kid Wean-Finish'!$F16)+((Ewes_Does!$B$15+Ewes_Does!$B$16)*Ewes_Does!F$16*'Lamb_Kid Wean-Finish'!$J16)</f>
        <v>#VALUE!</v>
      </c>
      <c r="C21" s="54" t="e">
        <f>((Ewes_Does!$B$12+Ewes_Does!$B$13)*Ewes_Does!G$15*'Lamb_Kid Wean-Finish'!$F16)+((Ewes_Does!$B$15+Ewes_Does!$B$16)*Ewes_Does!G$16*'Lamb_Kid Wean-Finish'!$J16)</f>
        <v>#VALUE!</v>
      </c>
      <c r="D21" s="54" t="e">
        <f>((Ewes_Does!$B$12+Ewes_Does!$B$13)*Ewes_Does!H$15*'Lamb_Kid Wean-Finish'!$F16)+((Ewes_Does!$B$15+Ewes_Does!$B$16)*Ewes_Does!H$16*'Lamb_Kid Wean-Finish'!$J16)</f>
        <v>#VALUE!</v>
      </c>
      <c r="E21" s="54" t="e">
        <f>((Ewes_Does!$B$12+Ewes_Does!$B$13)*Ewes_Does!I$15*'Lamb_Kid Wean-Finish'!$F16)+((Ewes_Does!$B$15+Ewes_Does!$B$16)*Ewes_Does!I$16*'Lamb_Kid Wean-Finish'!$J16)</f>
        <v>#VALUE!</v>
      </c>
      <c r="F21" s="54" t="e">
        <f>((Ewes_Does!$B$12+Ewes_Does!$B$13)*Ewes_Does!J$15*'Lamb_Kid Wean-Finish'!$F16)+((Ewes_Does!$B$15+Ewes_Does!$B$16)*Ewes_Does!J$16*'Lamb_Kid Wean-Finish'!$J16)</f>
        <v>#VALUE!</v>
      </c>
    </row>
    <row r="22" spans="1:7" ht="14.4" x14ac:dyDescent="0.3">
      <c r="A22" s="24" t="s">
        <v>250</v>
      </c>
      <c r="B22" s="54">
        <f>Ewes_Does!$B$33*(Ewes_Does!$B$3+Ewes_Does!$B$19)</f>
        <v>0</v>
      </c>
      <c r="C22" s="54">
        <f>Ewes_Does!$B$33*(Ewes_Does!$B$3+Ewes_Does!$B$19)</f>
        <v>0</v>
      </c>
      <c r="D22" s="54">
        <f>Ewes_Does!$B$33*(Ewes_Does!$B$3+Ewes_Does!$B$19)</f>
        <v>0</v>
      </c>
      <c r="E22" s="54">
        <f>Ewes_Does!$B$33*(Ewes_Does!$B$3+Ewes_Does!$B$19)</f>
        <v>0</v>
      </c>
      <c r="F22" s="54">
        <f>Ewes_Does!$B$33*(Ewes_Does!$B$3+Ewes_Does!$B$19)</f>
        <v>0</v>
      </c>
    </row>
    <row r="23" spans="1:7" ht="14.4" x14ac:dyDescent="0.3">
      <c r="A23" s="24" t="s">
        <v>251</v>
      </c>
      <c r="B23" s="54">
        <f>Ewes_Does!$B$32*Ewes_Does!$B$3*Ewes_Does!F14</f>
        <v>0</v>
      </c>
      <c r="C23" s="54">
        <f>Ewes_Does!$B$32*Ewes_Does!$B$3*Ewes_Does!G14</f>
        <v>0</v>
      </c>
      <c r="D23" s="54">
        <f>Ewes_Does!$B$32*Ewes_Does!$B$3*Ewes_Does!H14</f>
        <v>0</v>
      </c>
      <c r="E23" s="54">
        <f>Ewes_Does!$B$32*Ewes_Does!$B$3*Ewes_Does!I14</f>
        <v>0</v>
      </c>
      <c r="F23" s="54">
        <f>Ewes_Does!$B$32*Ewes_Does!$B$3*Ewes_Does!J14</f>
        <v>0</v>
      </c>
    </row>
    <row r="24" spans="1:7" ht="14.4" x14ac:dyDescent="0.3">
      <c r="A24" s="24" t="s">
        <v>252</v>
      </c>
      <c r="B24" s="54" t="e">
        <f>((Ewes_Does!$B$12+Ewes_Does!$B$13)*Ewes_Does!F$15*'Lamb_Kid Wean-Finish'!$F17)+(Ewes_Does!$B$15*Ewes_Does!F$16*'Lamb_Kid Wean-Finish'!$J17)</f>
        <v>#DIV/0!</v>
      </c>
      <c r="C24" s="54" t="e">
        <f>((Ewes_Does!$B$12+Ewes_Does!$B$13)*Ewes_Does!G$15*'Lamb_Kid Wean-Finish'!$F17)+(Ewes_Does!$B$15*Ewes_Does!G$16*'Lamb_Kid Wean-Finish'!$J17)</f>
        <v>#DIV/0!</v>
      </c>
      <c r="D24" s="54" t="e">
        <f>((Ewes_Does!$B$12+Ewes_Does!$B$13)*Ewes_Does!H$15*'Lamb_Kid Wean-Finish'!$F17)+(Ewes_Does!$B$15*Ewes_Does!H$16*'Lamb_Kid Wean-Finish'!$J17)</f>
        <v>#DIV/0!</v>
      </c>
      <c r="E24" s="54" t="e">
        <f>((Ewes_Does!$B$12+Ewes_Does!$B$13)*Ewes_Does!I$15*'Lamb_Kid Wean-Finish'!$F17)+(Ewes_Does!$B$15*Ewes_Does!I$16*'Lamb_Kid Wean-Finish'!$J17)</f>
        <v>#DIV/0!</v>
      </c>
      <c r="F24" s="54" t="e">
        <f>((Ewes_Does!$B$12+Ewes_Does!$B$13)*Ewes_Does!J$15*'Lamb_Kid Wean-Finish'!$F17)+(Ewes_Does!$B$15*Ewes_Does!J$16*'Lamb_Kid Wean-Finish'!$J17)</f>
        <v>#DIV/0!</v>
      </c>
    </row>
    <row r="25" spans="1:7" ht="14.4" x14ac:dyDescent="0.3">
      <c r="A25" s="24" t="s">
        <v>253</v>
      </c>
      <c r="B25" s="54">
        <f>Ewes_Does!$B$38*(Ewes_Does!$B$3+Ewes_Does!$B$19)</f>
        <v>0</v>
      </c>
      <c r="C25" s="54">
        <f>Ewes_Does!$B$38*(Ewes_Does!$B$3+Ewes_Does!$B$19)</f>
        <v>0</v>
      </c>
      <c r="D25" s="54">
        <f>Ewes_Does!$B$38*(Ewes_Does!$B$3+Ewes_Does!$B$19)</f>
        <v>0</v>
      </c>
      <c r="E25" s="54">
        <f>Ewes_Does!$B$38*(Ewes_Does!$B$3+Ewes_Does!$B$19)</f>
        <v>0</v>
      </c>
      <c r="F25" s="54">
        <f>Ewes_Does!$B$38*(Ewes_Does!$B$3+Ewes_Does!$B$19)</f>
        <v>0</v>
      </c>
    </row>
    <row r="26" spans="1:7" ht="14.4" x14ac:dyDescent="0.3">
      <c r="A26" s="24" t="s">
        <v>254</v>
      </c>
      <c r="B26" s="54">
        <f>IF(Ewes_Does!B7="Buy",Ewes_Does!B2*Ewes_Does!B6,0)</f>
        <v>0</v>
      </c>
      <c r="C26" s="39">
        <f t="shared" ref="C26:F26" si="3">B26*(1+$G26)</f>
        <v>0</v>
      </c>
      <c r="D26" s="39">
        <f t="shared" si="3"/>
        <v>0</v>
      </c>
      <c r="E26" s="39">
        <f t="shared" si="3"/>
        <v>0</v>
      </c>
      <c r="F26" s="39">
        <f t="shared" si="3"/>
        <v>0</v>
      </c>
    </row>
    <row r="27" spans="1:7" ht="14.4" x14ac:dyDescent="0.3">
      <c r="A27" s="21" t="s">
        <v>48</v>
      </c>
      <c r="B27" s="54">
        <v>0</v>
      </c>
      <c r="C27" s="39">
        <f t="shared" ref="C27:F27" si="4">B27*(1+$G27)</f>
        <v>0</v>
      </c>
      <c r="D27" s="39">
        <f t="shared" si="4"/>
        <v>0</v>
      </c>
      <c r="E27" s="39">
        <f t="shared" si="4"/>
        <v>0</v>
      </c>
      <c r="F27" s="39">
        <f t="shared" si="4"/>
        <v>0</v>
      </c>
    </row>
    <row r="28" spans="1:7" ht="14.4" x14ac:dyDescent="0.3">
      <c r="A28" s="21" t="s">
        <v>49</v>
      </c>
      <c r="B28" s="54">
        <v>0</v>
      </c>
      <c r="C28" s="39">
        <f t="shared" ref="C28:F28" si="5">B28*(1+$G28)</f>
        <v>0</v>
      </c>
      <c r="D28" s="39">
        <f t="shared" si="5"/>
        <v>0</v>
      </c>
      <c r="E28" s="39">
        <f t="shared" si="5"/>
        <v>0</v>
      </c>
      <c r="F28" s="39">
        <f t="shared" si="5"/>
        <v>0</v>
      </c>
    </row>
    <row r="29" spans="1:7" ht="14.4" x14ac:dyDescent="0.3">
      <c r="A29" s="24" t="s">
        <v>50</v>
      </c>
      <c r="B29" s="54">
        <v>0</v>
      </c>
      <c r="C29" s="39">
        <f t="shared" ref="C29:F29" si="6">B29*(1+$G29)</f>
        <v>0</v>
      </c>
      <c r="D29" s="39">
        <f t="shared" si="6"/>
        <v>0</v>
      </c>
      <c r="E29" s="39">
        <f t="shared" si="6"/>
        <v>0</v>
      </c>
      <c r="F29" s="39">
        <f t="shared" si="6"/>
        <v>0</v>
      </c>
    </row>
    <row r="30" spans="1:7" ht="14.4" x14ac:dyDescent="0.3">
      <c r="A30" s="24" t="s">
        <v>51</v>
      </c>
      <c r="B30" s="54">
        <v>0</v>
      </c>
      <c r="C30" s="39">
        <f t="shared" ref="C30:F30" si="7">B30*(1+$G30)</f>
        <v>0</v>
      </c>
      <c r="D30" s="39">
        <f t="shared" si="7"/>
        <v>0</v>
      </c>
      <c r="E30" s="39">
        <f t="shared" si="7"/>
        <v>0</v>
      </c>
      <c r="F30" s="39">
        <f t="shared" si="7"/>
        <v>0</v>
      </c>
    </row>
    <row r="31" spans="1:7" ht="14.4" x14ac:dyDescent="0.3">
      <c r="A31" s="24" t="s">
        <v>52</v>
      </c>
      <c r="B31" s="54">
        <v>0</v>
      </c>
      <c r="C31" s="39">
        <f t="shared" ref="C31:F31" si="8">B31*(1+$G31)</f>
        <v>0</v>
      </c>
      <c r="D31" s="39">
        <f t="shared" si="8"/>
        <v>0</v>
      </c>
      <c r="E31" s="39">
        <f t="shared" si="8"/>
        <v>0</v>
      </c>
      <c r="F31" s="39">
        <f t="shared" si="8"/>
        <v>0</v>
      </c>
    </row>
    <row r="32" spans="1:7" ht="14.4" x14ac:dyDescent="0.3">
      <c r="A32" s="15" t="s">
        <v>47</v>
      </c>
      <c r="B32" s="23" t="e">
        <f>SUM(B17:B31)</f>
        <v>#VALUE!</v>
      </c>
      <c r="C32" s="23" t="e">
        <f>SUM(C17:C31)</f>
        <v>#VALUE!</v>
      </c>
      <c r="D32" s="23" t="e">
        <f>SUM(D17:D31)</f>
        <v>#VALUE!</v>
      </c>
      <c r="E32" s="23" t="e">
        <f t="shared" ref="E32:F32" si="9">SUM(E17:E31)</f>
        <v>#VALUE!</v>
      </c>
      <c r="F32" s="23" t="e">
        <f t="shared" si="9"/>
        <v>#VALUE!</v>
      </c>
    </row>
    <row r="33" spans="1:7" ht="14.4" x14ac:dyDescent="0.3">
      <c r="B33" s="35"/>
      <c r="C33" s="35"/>
      <c r="D33" s="35"/>
      <c r="E33" s="35"/>
      <c r="F33" s="35"/>
    </row>
    <row r="34" spans="1:7" ht="14.4" x14ac:dyDescent="0.3">
      <c r="A34" s="15" t="s">
        <v>53</v>
      </c>
      <c r="B34" s="23" t="e">
        <f>B14-B32</f>
        <v>#VALUE!</v>
      </c>
      <c r="C34" s="23" t="e">
        <f>C14-C32</f>
        <v>#VALUE!</v>
      </c>
      <c r="D34" s="23" t="e">
        <f>D14-D32</f>
        <v>#VALUE!</v>
      </c>
      <c r="E34" s="23" t="e">
        <f>E14-E32</f>
        <v>#VALUE!</v>
      </c>
      <c r="F34" s="23" t="e">
        <f>F14-F32</f>
        <v>#VALUE!</v>
      </c>
    </row>
    <row r="36" spans="1:7" x14ac:dyDescent="0.25">
      <c r="A36" s="19" t="s">
        <v>54</v>
      </c>
    </row>
    <row r="37" spans="1:7" ht="14.4" x14ac:dyDescent="0.3">
      <c r="A37" s="25" t="s">
        <v>55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</row>
    <row r="38" spans="1:7" ht="14.4" x14ac:dyDescent="0.3">
      <c r="A38" s="15" t="s">
        <v>56</v>
      </c>
      <c r="B38" s="23">
        <f>SUM(B37)</f>
        <v>0</v>
      </c>
      <c r="C38" s="23">
        <f>SUM(C37)</f>
        <v>0</v>
      </c>
      <c r="D38" s="23">
        <f>SUM(D37)</f>
        <v>0</v>
      </c>
      <c r="E38" s="23">
        <f>SUM(E37)</f>
        <v>0</v>
      </c>
      <c r="F38" s="23">
        <f>SUM(F37)</f>
        <v>0</v>
      </c>
    </row>
    <row r="40" spans="1:7" x14ac:dyDescent="0.25">
      <c r="A40" s="19" t="s">
        <v>57</v>
      </c>
    </row>
    <row r="41" spans="1:7" ht="14.4" x14ac:dyDescent="0.3">
      <c r="A41" s="24" t="s">
        <v>154</v>
      </c>
      <c r="B41" s="54" t="e">
        <f>Ewes_Does!$B$63+'Lamb_Kid Wean-Finish'!B38</f>
        <v>#DIV/0!</v>
      </c>
      <c r="C41" s="54" t="e">
        <f>Ewes_Does!$B$63+'Lamb_Kid Wean-Finish'!C38</f>
        <v>#DIV/0!</v>
      </c>
      <c r="D41" s="54" t="e">
        <f>Ewes_Does!$B$63+'Lamb_Kid Wean-Finish'!D38</f>
        <v>#DIV/0!</v>
      </c>
      <c r="E41" s="54" t="e">
        <f>Ewes_Does!$B$63+'Lamb_Kid Wean-Finish'!E38</f>
        <v>#DIV/0!</v>
      </c>
      <c r="F41" s="54" t="e">
        <f>Ewes_Does!$B$63+'Lamb_Kid Wean-Finish'!F38</f>
        <v>#DIV/0!</v>
      </c>
    </row>
    <row r="42" spans="1:7" ht="14.4" x14ac:dyDescent="0.3">
      <c r="A42" s="24" t="s">
        <v>156</v>
      </c>
      <c r="B42" s="54">
        <f>(Ewes_Does!$B$66*(Ewes_Does!$B$6+Ewes_Does!$B$21))+('Lamb_Kid Wean-Finish'!$B$41*Ewes_Does!$B$15*Ewes_Does!F16)</f>
        <v>0</v>
      </c>
      <c r="C42" s="54">
        <f>(Ewes_Does!$B$66*(Ewes_Does!$B$6+Ewes_Does!$B$21))+('Lamb_Kid Wean-Finish'!$B$41*Ewes_Does!$B$15*Ewes_Does!G16)</f>
        <v>0</v>
      </c>
      <c r="D42" s="54">
        <f>(Ewes_Does!$B$66*(Ewes_Does!$B$6+Ewes_Does!$B$21))+('Lamb_Kid Wean-Finish'!$B$41*Ewes_Does!$B$15*Ewes_Does!H16)</f>
        <v>0</v>
      </c>
      <c r="E42" s="54">
        <f>(Ewes_Does!$B$66*(Ewes_Does!$B$6+Ewes_Does!$B$21))+('Lamb_Kid Wean-Finish'!$B$41*Ewes_Does!$B$15*Ewes_Does!I16)</f>
        <v>0</v>
      </c>
      <c r="F42" s="54">
        <f>(Ewes_Does!$B$66*(Ewes_Does!$B$6+Ewes_Does!$B$21))+('Lamb_Kid Wean-Finish'!$B$41*Ewes_Does!$B$15*Ewes_Does!J16)</f>
        <v>0</v>
      </c>
    </row>
    <row r="43" spans="1:7" ht="14.4" x14ac:dyDescent="0.3">
      <c r="A43" s="24" t="s">
        <v>157</v>
      </c>
      <c r="B43" s="54">
        <f>(Ewes_Does!$B$67*('Income Statement'!B12+'Income Statement'!B13))+('Lamb_Kid Wean-Finish'!$B$42*'Income Statement'!B11)</f>
        <v>0</v>
      </c>
      <c r="C43" s="54">
        <f>(Ewes_Does!$B$67*('Income Statement'!C12+'Income Statement'!C13))+('Lamb_Kid Wean-Finish'!$B$42*'Income Statement'!C11)</f>
        <v>0</v>
      </c>
      <c r="D43" s="54">
        <f>(Ewes_Does!$B$67*('Income Statement'!D12+'Income Statement'!D13))+('Lamb_Kid Wean-Finish'!$B$42*'Income Statement'!D11)</f>
        <v>0</v>
      </c>
      <c r="E43" s="54">
        <f>(Ewes_Does!$B$67*('Income Statement'!E12+'Income Statement'!E13))+('Lamb_Kid Wean-Finish'!$B$42*'Income Statement'!E11)</f>
        <v>0</v>
      </c>
      <c r="F43" s="54">
        <f>(Ewes_Does!$B$67*('Income Statement'!F12+'Income Statement'!F13))+('Lamb_Kid Wean-Finish'!$B$42*'Income Statement'!F11)</f>
        <v>0</v>
      </c>
    </row>
    <row r="44" spans="1:7" ht="14.4" x14ac:dyDescent="0.3">
      <c r="A44" s="24" t="s">
        <v>58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</row>
    <row r="45" spans="1:7" ht="14.4" x14ac:dyDescent="0.3">
      <c r="A45" s="24" t="s">
        <v>59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</row>
    <row r="46" spans="1:7" ht="14.4" x14ac:dyDescent="0.3">
      <c r="A46" s="24" t="s">
        <v>60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</row>
    <row r="47" spans="1:7" ht="14.4" x14ac:dyDescent="0.3">
      <c r="A47" s="24" t="s">
        <v>152</v>
      </c>
      <c r="B47" s="54" t="e">
        <f>(Ewes_Does!$B$53*(Ewes_Does!$B$3+Ewes_Does!$B$19))+('Lamb_Kid Wean-Finish'!$B$26*Ewes_Does!F15*(Ewes_Does!$B$12+Ewes_Does!$B$13))+('Lamb_Kid Wean-Finish'!$C$26*Ewes_Does!$B$15*Ewes_Does!F16)</f>
        <v>#VALUE!</v>
      </c>
      <c r="C47" s="54" t="e">
        <f>(Ewes_Does!$B$53*(Ewes_Does!$B$3+Ewes_Does!$B$19))+('Lamb_Kid Wean-Finish'!$B$26*Ewes_Does!G15*(Ewes_Does!$B$12+Ewes_Does!$B$13))+('Lamb_Kid Wean-Finish'!$C$26*Ewes_Does!$B$15*Ewes_Does!G16)</f>
        <v>#VALUE!</v>
      </c>
      <c r="D47" s="54" t="e">
        <f>(Ewes_Does!$B$53*(Ewes_Does!$B$3+Ewes_Does!$B$19))+('Lamb_Kid Wean-Finish'!$B$26*Ewes_Does!H15*(Ewes_Does!$B$12+Ewes_Does!$B$13))+('Lamb_Kid Wean-Finish'!$C$26*Ewes_Does!$B$15*Ewes_Does!H16)</f>
        <v>#VALUE!</v>
      </c>
      <c r="E47" s="54" t="e">
        <f>(Ewes_Does!$B$53*(Ewes_Does!$B$3+Ewes_Does!$B$19))+('Lamb_Kid Wean-Finish'!$B$26*Ewes_Does!I15*(Ewes_Does!$B$12+Ewes_Does!$B$13))+('Lamb_Kid Wean-Finish'!$C$26*Ewes_Does!$B$15*Ewes_Does!I16)</f>
        <v>#VALUE!</v>
      </c>
      <c r="F47" s="54" t="e">
        <f>(Ewes_Does!$B$53*(Ewes_Does!$B$3+Ewes_Does!$B$19))+('Lamb_Kid Wean-Finish'!$B$26*Ewes_Does!J15*(Ewes_Does!$B$12+Ewes_Does!$B$13))+('Lamb_Kid Wean-Finish'!$C$26*Ewes_Does!$B$15*Ewes_Does!J16)</f>
        <v>#VALUE!</v>
      </c>
    </row>
    <row r="48" spans="1:7" ht="14.4" x14ac:dyDescent="0.3">
      <c r="A48" s="24" t="s">
        <v>153</v>
      </c>
      <c r="B48" s="54">
        <f>Ewes_Does!$B$56</f>
        <v>0</v>
      </c>
      <c r="C48" s="39">
        <f t="shared" ref="C48:F48" si="10">B48*(1+$G48)</f>
        <v>0</v>
      </c>
      <c r="D48" s="39">
        <f t="shared" si="10"/>
        <v>0</v>
      </c>
      <c r="E48" s="39">
        <f t="shared" si="10"/>
        <v>0</v>
      </c>
      <c r="F48" s="39">
        <f t="shared" si="10"/>
        <v>0</v>
      </c>
      <c r="G48" s="51">
        <v>0.01</v>
      </c>
    </row>
    <row r="49" spans="1:6" ht="14.4" x14ac:dyDescent="0.3">
      <c r="A49" s="24" t="s">
        <v>61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</row>
    <row r="50" spans="1:6" ht="14.4" x14ac:dyDescent="0.3">
      <c r="A50" s="21" t="s">
        <v>62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</row>
    <row r="51" spans="1:6" ht="14.4" x14ac:dyDescent="0.3">
      <c r="A51" s="24" t="s">
        <v>63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</row>
    <row r="52" spans="1:6" ht="14.4" x14ac:dyDescent="0.3">
      <c r="A52" s="21" t="s">
        <v>64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</row>
    <row r="53" spans="1:6" ht="14.4" x14ac:dyDescent="0.3">
      <c r="A53" s="24" t="s">
        <v>65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</row>
    <row r="54" spans="1:6" ht="14.4" x14ac:dyDescent="0.3">
      <c r="A54" s="21" t="s">
        <v>66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</row>
    <row r="55" spans="1:6" ht="14.4" x14ac:dyDescent="0.3">
      <c r="A55" s="24" t="s">
        <v>67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</row>
    <row r="56" spans="1:6" ht="14.4" x14ac:dyDescent="0.3">
      <c r="A56" s="24" t="s">
        <v>68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</row>
    <row r="57" spans="1:6" ht="14.4" x14ac:dyDescent="0.3">
      <c r="A57" s="15" t="s">
        <v>69</v>
      </c>
      <c r="B57" s="23" t="e">
        <f>SUM(B41:B56)</f>
        <v>#DIV/0!</v>
      </c>
      <c r="C57" s="23" t="e">
        <f>SUM(C41:C56)</f>
        <v>#DIV/0!</v>
      </c>
      <c r="D57" s="23" t="e">
        <f>SUM(D41:D56)</f>
        <v>#DIV/0!</v>
      </c>
      <c r="E57" s="23" t="e">
        <f>SUM(E41:E56)</f>
        <v>#DIV/0!</v>
      </c>
      <c r="F57" s="23" t="e">
        <f>SUM(F41:F56)</f>
        <v>#DIV/0!</v>
      </c>
    </row>
    <row r="58" spans="1:6" ht="14.4" x14ac:dyDescent="0.3">
      <c r="B58" s="35"/>
      <c r="C58" s="35"/>
      <c r="D58" s="35"/>
      <c r="E58" s="35"/>
      <c r="F58" s="35"/>
    </row>
    <row r="59" spans="1:6" ht="14.4" x14ac:dyDescent="0.3">
      <c r="A59" s="19" t="s">
        <v>70</v>
      </c>
      <c r="B59" s="35"/>
      <c r="C59" s="35"/>
      <c r="D59" s="35"/>
      <c r="E59" s="35"/>
      <c r="F59" s="35"/>
    </row>
    <row r="60" spans="1:6" ht="14.4" x14ac:dyDescent="0.3">
      <c r="A60" s="24" t="s">
        <v>71</v>
      </c>
      <c r="B60" s="39">
        <v>0</v>
      </c>
      <c r="C60" s="55" t="e">
        <f>Ewes_Does!C93+Ewes_Does!C102+Ewes_Does!C116</f>
        <v>#NUM!</v>
      </c>
      <c r="D60" s="55" t="e">
        <f>Ewes_Does!D93+Ewes_Does!D102+Ewes_Does!D116</f>
        <v>#NUM!</v>
      </c>
      <c r="E60" s="55" t="e">
        <f>Ewes_Does!E93+Ewes_Does!E102+Ewes_Does!E116</f>
        <v>#NUM!</v>
      </c>
      <c r="F60" s="55" t="e">
        <f>Ewes_Does!F93+Ewes_Does!F102+Ewes_Does!F116</f>
        <v>#NUM!</v>
      </c>
    </row>
    <row r="61" spans="1:6" ht="14.4" x14ac:dyDescent="0.3">
      <c r="A61" s="21" t="s">
        <v>72</v>
      </c>
      <c r="B61" s="39">
        <v>0</v>
      </c>
      <c r="C61" s="39" t="e">
        <f>Ewes_Does!$E$84</f>
        <v>#DIV/0!</v>
      </c>
      <c r="D61" s="39" t="e">
        <f>Ewes_Does!$E$84</f>
        <v>#DIV/0!</v>
      </c>
      <c r="E61" s="39" t="e">
        <f>Ewes_Does!$E$84</f>
        <v>#DIV/0!</v>
      </c>
      <c r="F61" s="39" t="e">
        <f>Ewes_Does!$E$84</f>
        <v>#DIV/0!</v>
      </c>
    </row>
    <row r="62" spans="1:6" ht="14.4" x14ac:dyDescent="0.3">
      <c r="A62" s="15" t="s">
        <v>73</v>
      </c>
      <c r="B62" s="23">
        <f>SUM(B60:B61)</f>
        <v>0</v>
      </c>
      <c r="C62" s="23" t="e">
        <f>SUM(C60:C61)</f>
        <v>#NUM!</v>
      </c>
      <c r="D62" s="23" t="e">
        <f>SUM(D60:D61)</f>
        <v>#NUM!</v>
      </c>
      <c r="E62" s="23" t="e">
        <f>SUM(E60:E61)</f>
        <v>#NUM!</v>
      </c>
      <c r="F62" s="23" t="e">
        <f>SUM(F60:F61)</f>
        <v>#NUM!</v>
      </c>
    </row>
    <row r="63" spans="1:6" ht="14.4" x14ac:dyDescent="0.3">
      <c r="B63" s="35"/>
      <c r="C63" s="35"/>
      <c r="D63" s="35"/>
      <c r="E63" s="35"/>
      <c r="F63" s="35"/>
    </row>
    <row r="64" spans="1:6" ht="14.4" x14ac:dyDescent="0.3">
      <c r="A64" s="15" t="s">
        <v>74</v>
      </c>
      <c r="B64" s="23" t="e">
        <f>B34+B38-B57-B62</f>
        <v>#VALUE!</v>
      </c>
      <c r="C64" s="23" t="e">
        <f>C34+C38-C57-C62</f>
        <v>#VALUE!</v>
      </c>
      <c r="D64" s="23" t="e">
        <f>D34+D38-D57-D62</f>
        <v>#VALUE!</v>
      </c>
      <c r="E64" s="23" t="e">
        <f>E34+E38-E57-E62</f>
        <v>#VALUE!</v>
      </c>
      <c r="F64" s="23" t="e">
        <f>F34+F38-F57-F62</f>
        <v>#VALUE!</v>
      </c>
    </row>
    <row r="65" spans="1:6" ht="14.4" x14ac:dyDescent="0.3">
      <c r="B65" s="35"/>
      <c r="C65" s="35"/>
      <c r="D65" s="35"/>
      <c r="E65" s="35"/>
      <c r="F65" s="35"/>
    </row>
    <row r="66" spans="1:6" ht="14.4" x14ac:dyDescent="0.3">
      <c r="B66" s="35"/>
      <c r="C66" s="35"/>
      <c r="D66" s="35"/>
      <c r="E66" s="35"/>
      <c r="F66" s="35"/>
    </row>
    <row r="67" spans="1:6" ht="14.4" x14ac:dyDescent="0.3">
      <c r="A67" s="19" t="s">
        <v>75</v>
      </c>
      <c r="B67" s="35"/>
      <c r="C67" s="35"/>
      <c r="D67" s="35"/>
      <c r="E67" s="35"/>
      <c r="F67" s="35"/>
    </row>
    <row r="68" spans="1:6" ht="14.4" x14ac:dyDescent="0.3">
      <c r="A68" s="26" t="s">
        <v>45</v>
      </c>
      <c r="B68" s="39">
        <f>B14+B38</f>
        <v>0</v>
      </c>
      <c r="C68" s="39">
        <f>C14+C38</f>
        <v>0</v>
      </c>
      <c r="D68" s="39">
        <f>D14+D38</f>
        <v>0</v>
      </c>
      <c r="E68" s="39">
        <f>E14+E38</f>
        <v>0</v>
      </c>
      <c r="F68" s="39">
        <f>F14+F38</f>
        <v>0</v>
      </c>
    </row>
    <row r="69" spans="1:6" ht="14.4" x14ac:dyDescent="0.3">
      <c r="A69" s="26" t="s">
        <v>76</v>
      </c>
      <c r="B69" s="39" t="e">
        <f>B32+B57</f>
        <v>#VALUE!</v>
      </c>
      <c r="C69" s="39" t="e">
        <f>C32+C57</f>
        <v>#VALUE!</v>
      </c>
      <c r="D69" s="39" t="e">
        <f>D32+D57</f>
        <v>#VALUE!</v>
      </c>
      <c r="E69" s="39" t="e">
        <f>E32+E57</f>
        <v>#VALUE!</v>
      </c>
      <c r="F69" s="39" t="e">
        <f>F32+F57</f>
        <v>#VALUE!</v>
      </c>
    </row>
    <row r="70" spans="1:6" ht="14.4" x14ac:dyDescent="0.3">
      <c r="A70" s="26" t="s">
        <v>70</v>
      </c>
      <c r="B70" s="39">
        <f>B62</f>
        <v>0</v>
      </c>
      <c r="C70" s="39" t="e">
        <f>C62</f>
        <v>#NUM!</v>
      </c>
      <c r="D70" s="39" t="e">
        <f>D62</f>
        <v>#NUM!</v>
      </c>
      <c r="E70" s="39" t="e">
        <f>E62</f>
        <v>#NUM!</v>
      </c>
      <c r="F70" s="39" t="e">
        <f>F62</f>
        <v>#NUM!</v>
      </c>
    </row>
    <row r="71" spans="1:6" ht="14.4" x14ac:dyDescent="0.3">
      <c r="A71" s="26" t="s">
        <v>77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</row>
    <row r="72" spans="1:6" ht="14.4" x14ac:dyDescent="0.3">
      <c r="A72" s="26" t="s">
        <v>78</v>
      </c>
      <c r="B72" s="39" t="e">
        <f>B68-B69-B70-B71</f>
        <v>#VALUE!</v>
      </c>
      <c r="C72" s="39" t="e">
        <f>C68-C69-C70-C71</f>
        <v>#VALUE!</v>
      </c>
      <c r="D72" s="39" t="e">
        <f>D68-D69-D70-D71</f>
        <v>#VALUE!</v>
      </c>
      <c r="E72" s="39" t="e">
        <f>E68-E69-E70-E71</f>
        <v>#VALUE!</v>
      </c>
      <c r="F72" s="39" t="e">
        <f>F68-F69-F70-F71</f>
        <v>#VALUE!</v>
      </c>
    </row>
  </sheetData>
  <phoneticPr fontId="15" type="noConversion"/>
  <pageMargins left="0.75" right="0.75" top="1" bottom="1" header="0.5" footer="0.5"/>
  <pageSetup scale="8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ED4C-1858-4A85-A2CC-0A7AF2370D9A}">
  <dimension ref="A1:F31"/>
  <sheetViews>
    <sheetView zoomScaleNormal="100" workbookViewId="0">
      <selection activeCell="B4" sqref="B4"/>
    </sheetView>
  </sheetViews>
  <sheetFormatPr defaultRowHeight="13.2" x14ac:dyDescent="0.25"/>
  <cols>
    <col min="1" max="1" width="56.44140625" style="16" bestFit="1" customWidth="1"/>
    <col min="2" max="6" width="12.6640625" style="16" customWidth="1"/>
    <col min="7" max="256" width="9.109375" style="16"/>
    <col min="257" max="257" width="56.44140625" style="16" bestFit="1" customWidth="1"/>
    <col min="258" max="261" width="12.6640625" style="16" customWidth="1"/>
    <col min="262" max="512" width="9.109375" style="16"/>
    <col min="513" max="513" width="56.44140625" style="16" bestFit="1" customWidth="1"/>
    <col min="514" max="517" width="12.6640625" style="16" customWidth="1"/>
    <col min="518" max="768" width="9.109375" style="16"/>
    <col min="769" max="769" width="56.44140625" style="16" bestFit="1" customWidth="1"/>
    <col min="770" max="773" width="12.6640625" style="16" customWidth="1"/>
    <col min="774" max="1024" width="9.109375" style="16"/>
    <col min="1025" max="1025" width="56.44140625" style="16" bestFit="1" customWidth="1"/>
    <col min="1026" max="1029" width="12.6640625" style="16" customWidth="1"/>
    <col min="1030" max="1280" width="9.109375" style="16"/>
    <col min="1281" max="1281" width="56.44140625" style="16" bestFit="1" customWidth="1"/>
    <col min="1282" max="1285" width="12.6640625" style="16" customWidth="1"/>
    <col min="1286" max="1536" width="9.109375" style="16"/>
    <col min="1537" max="1537" width="56.44140625" style="16" bestFit="1" customWidth="1"/>
    <col min="1538" max="1541" width="12.6640625" style="16" customWidth="1"/>
    <col min="1542" max="1792" width="9.109375" style="16"/>
    <col min="1793" max="1793" width="56.44140625" style="16" bestFit="1" customWidth="1"/>
    <col min="1794" max="1797" width="12.6640625" style="16" customWidth="1"/>
    <col min="1798" max="2048" width="9.109375" style="16"/>
    <col min="2049" max="2049" width="56.44140625" style="16" bestFit="1" customWidth="1"/>
    <col min="2050" max="2053" width="12.6640625" style="16" customWidth="1"/>
    <col min="2054" max="2304" width="9.109375" style="16"/>
    <col min="2305" max="2305" width="56.44140625" style="16" bestFit="1" customWidth="1"/>
    <col min="2306" max="2309" width="12.6640625" style="16" customWidth="1"/>
    <col min="2310" max="2560" width="9.109375" style="16"/>
    <col min="2561" max="2561" width="56.44140625" style="16" bestFit="1" customWidth="1"/>
    <col min="2562" max="2565" width="12.6640625" style="16" customWidth="1"/>
    <col min="2566" max="2816" width="9.109375" style="16"/>
    <col min="2817" max="2817" width="56.44140625" style="16" bestFit="1" customWidth="1"/>
    <col min="2818" max="2821" width="12.6640625" style="16" customWidth="1"/>
    <col min="2822" max="3072" width="9.109375" style="16"/>
    <col min="3073" max="3073" width="56.44140625" style="16" bestFit="1" customWidth="1"/>
    <col min="3074" max="3077" width="12.6640625" style="16" customWidth="1"/>
    <col min="3078" max="3328" width="9.109375" style="16"/>
    <col min="3329" max="3329" width="56.44140625" style="16" bestFit="1" customWidth="1"/>
    <col min="3330" max="3333" width="12.6640625" style="16" customWidth="1"/>
    <col min="3334" max="3584" width="9.109375" style="16"/>
    <col min="3585" max="3585" width="56.44140625" style="16" bestFit="1" customWidth="1"/>
    <col min="3586" max="3589" width="12.6640625" style="16" customWidth="1"/>
    <col min="3590" max="3840" width="9.109375" style="16"/>
    <col min="3841" max="3841" width="56.44140625" style="16" bestFit="1" customWidth="1"/>
    <col min="3842" max="3845" width="12.6640625" style="16" customWidth="1"/>
    <col min="3846" max="4096" width="9.109375" style="16"/>
    <col min="4097" max="4097" width="56.44140625" style="16" bestFit="1" customWidth="1"/>
    <col min="4098" max="4101" width="12.6640625" style="16" customWidth="1"/>
    <col min="4102" max="4352" width="9.109375" style="16"/>
    <col min="4353" max="4353" width="56.44140625" style="16" bestFit="1" customWidth="1"/>
    <col min="4354" max="4357" width="12.6640625" style="16" customWidth="1"/>
    <col min="4358" max="4608" width="9.109375" style="16"/>
    <col min="4609" max="4609" width="56.44140625" style="16" bestFit="1" customWidth="1"/>
    <col min="4610" max="4613" width="12.6640625" style="16" customWidth="1"/>
    <col min="4614" max="4864" width="9.109375" style="16"/>
    <col min="4865" max="4865" width="56.44140625" style="16" bestFit="1" customWidth="1"/>
    <col min="4866" max="4869" width="12.6640625" style="16" customWidth="1"/>
    <col min="4870" max="5120" width="9.109375" style="16"/>
    <col min="5121" max="5121" width="56.44140625" style="16" bestFit="1" customWidth="1"/>
    <col min="5122" max="5125" width="12.6640625" style="16" customWidth="1"/>
    <col min="5126" max="5376" width="9.109375" style="16"/>
    <col min="5377" max="5377" width="56.44140625" style="16" bestFit="1" customWidth="1"/>
    <col min="5378" max="5381" width="12.6640625" style="16" customWidth="1"/>
    <col min="5382" max="5632" width="9.109375" style="16"/>
    <col min="5633" max="5633" width="56.44140625" style="16" bestFit="1" customWidth="1"/>
    <col min="5634" max="5637" width="12.6640625" style="16" customWidth="1"/>
    <col min="5638" max="5888" width="9.109375" style="16"/>
    <col min="5889" max="5889" width="56.44140625" style="16" bestFit="1" customWidth="1"/>
    <col min="5890" max="5893" width="12.6640625" style="16" customWidth="1"/>
    <col min="5894" max="6144" width="9.109375" style="16"/>
    <col min="6145" max="6145" width="56.44140625" style="16" bestFit="1" customWidth="1"/>
    <col min="6146" max="6149" width="12.6640625" style="16" customWidth="1"/>
    <col min="6150" max="6400" width="9.109375" style="16"/>
    <col min="6401" max="6401" width="56.44140625" style="16" bestFit="1" customWidth="1"/>
    <col min="6402" max="6405" width="12.6640625" style="16" customWidth="1"/>
    <col min="6406" max="6656" width="9.109375" style="16"/>
    <col min="6657" max="6657" width="56.44140625" style="16" bestFit="1" customWidth="1"/>
    <col min="6658" max="6661" width="12.6640625" style="16" customWidth="1"/>
    <col min="6662" max="6912" width="9.109375" style="16"/>
    <col min="6913" max="6913" width="56.44140625" style="16" bestFit="1" customWidth="1"/>
    <col min="6914" max="6917" width="12.6640625" style="16" customWidth="1"/>
    <col min="6918" max="7168" width="9.109375" style="16"/>
    <col min="7169" max="7169" width="56.44140625" style="16" bestFit="1" customWidth="1"/>
    <col min="7170" max="7173" width="12.6640625" style="16" customWidth="1"/>
    <col min="7174" max="7424" width="9.109375" style="16"/>
    <col min="7425" max="7425" width="56.44140625" style="16" bestFit="1" customWidth="1"/>
    <col min="7426" max="7429" width="12.6640625" style="16" customWidth="1"/>
    <col min="7430" max="7680" width="9.109375" style="16"/>
    <col min="7681" max="7681" width="56.44140625" style="16" bestFit="1" customWidth="1"/>
    <col min="7682" max="7685" width="12.6640625" style="16" customWidth="1"/>
    <col min="7686" max="7936" width="9.109375" style="16"/>
    <col min="7937" max="7937" width="56.44140625" style="16" bestFit="1" customWidth="1"/>
    <col min="7938" max="7941" width="12.6640625" style="16" customWidth="1"/>
    <col min="7942" max="8192" width="9.109375" style="16"/>
    <col min="8193" max="8193" width="56.44140625" style="16" bestFit="1" customWidth="1"/>
    <col min="8194" max="8197" width="12.6640625" style="16" customWidth="1"/>
    <col min="8198" max="8448" width="9.109375" style="16"/>
    <col min="8449" max="8449" width="56.44140625" style="16" bestFit="1" customWidth="1"/>
    <col min="8450" max="8453" width="12.6640625" style="16" customWidth="1"/>
    <col min="8454" max="8704" width="9.109375" style="16"/>
    <col min="8705" max="8705" width="56.44140625" style="16" bestFit="1" customWidth="1"/>
    <col min="8706" max="8709" width="12.6640625" style="16" customWidth="1"/>
    <col min="8710" max="8960" width="9.109375" style="16"/>
    <col min="8961" max="8961" width="56.44140625" style="16" bestFit="1" customWidth="1"/>
    <col min="8962" max="8965" width="12.6640625" style="16" customWidth="1"/>
    <col min="8966" max="9216" width="9.109375" style="16"/>
    <col min="9217" max="9217" width="56.44140625" style="16" bestFit="1" customWidth="1"/>
    <col min="9218" max="9221" width="12.6640625" style="16" customWidth="1"/>
    <col min="9222" max="9472" width="9.109375" style="16"/>
    <col min="9473" max="9473" width="56.44140625" style="16" bestFit="1" customWidth="1"/>
    <col min="9474" max="9477" width="12.6640625" style="16" customWidth="1"/>
    <col min="9478" max="9728" width="9.109375" style="16"/>
    <col min="9729" max="9729" width="56.44140625" style="16" bestFit="1" customWidth="1"/>
    <col min="9730" max="9733" width="12.6640625" style="16" customWidth="1"/>
    <col min="9734" max="9984" width="9.109375" style="16"/>
    <col min="9985" max="9985" width="56.44140625" style="16" bestFit="1" customWidth="1"/>
    <col min="9986" max="9989" width="12.6640625" style="16" customWidth="1"/>
    <col min="9990" max="10240" width="9.109375" style="16"/>
    <col min="10241" max="10241" width="56.44140625" style="16" bestFit="1" customWidth="1"/>
    <col min="10242" max="10245" width="12.6640625" style="16" customWidth="1"/>
    <col min="10246" max="10496" width="9.109375" style="16"/>
    <col min="10497" max="10497" width="56.44140625" style="16" bestFit="1" customWidth="1"/>
    <col min="10498" max="10501" width="12.6640625" style="16" customWidth="1"/>
    <col min="10502" max="10752" width="9.109375" style="16"/>
    <col min="10753" max="10753" width="56.44140625" style="16" bestFit="1" customWidth="1"/>
    <col min="10754" max="10757" width="12.6640625" style="16" customWidth="1"/>
    <col min="10758" max="11008" width="9.109375" style="16"/>
    <col min="11009" max="11009" width="56.44140625" style="16" bestFit="1" customWidth="1"/>
    <col min="11010" max="11013" width="12.6640625" style="16" customWidth="1"/>
    <col min="11014" max="11264" width="9.109375" style="16"/>
    <col min="11265" max="11265" width="56.44140625" style="16" bestFit="1" customWidth="1"/>
    <col min="11266" max="11269" width="12.6640625" style="16" customWidth="1"/>
    <col min="11270" max="11520" width="9.109375" style="16"/>
    <col min="11521" max="11521" width="56.44140625" style="16" bestFit="1" customWidth="1"/>
    <col min="11522" max="11525" width="12.6640625" style="16" customWidth="1"/>
    <col min="11526" max="11776" width="9.109375" style="16"/>
    <col min="11777" max="11777" width="56.44140625" style="16" bestFit="1" customWidth="1"/>
    <col min="11778" max="11781" width="12.6640625" style="16" customWidth="1"/>
    <col min="11782" max="12032" width="9.109375" style="16"/>
    <col min="12033" max="12033" width="56.44140625" style="16" bestFit="1" customWidth="1"/>
    <col min="12034" max="12037" width="12.6640625" style="16" customWidth="1"/>
    <col min="12038" max="12288" width="9.109375" style="16"/>
    <col min="12289" max="12289" width="56.44140625" style="16" bestFit="1" customWidth="1"/>
    <col min="12290" max="12293" width="12.6640625" style="16" customWidth="1"/>
    <col min="12294" max="12544" width="9.109375" style="16"/>
    <col min="12545" max="12545" width="56.44140625" style="16" bestFit="1" customWidth="1"/>
    <col min="12546" max="12549" width="12.6640625" style="16" customWidth="1"/>
    <col min="12550" max="12800" width="9.109375" style="16"/>
    <col min="12801" max="12801" width="56.44140625" style="16" bestFit="1" customWidth="1"/>
    <col min="12802" max="12805" width="12.6640625" style="16" customWidth="1"/>
    <col min="12806" max="13056" width="9.109375" style="16"/>
    <col min="13057" max="13057" width="56.44140625" style="16" bestFit="1" customWidth="1"/>
    <col min="13058" max="13061" width="12.6640625" style="16" customWidth="1"/>
    <col min="13062" max="13312" width="9.109375" style="16"/>
    <col min="13313" max="13313" width="56.44140625" style="16" bestFit="1" customWidth="1"/>
    <col min="13314" max="13317" width="12.6640625" style="16" customWidth="1"/>
    <col min="13318" max="13568" width="9.109375" style="16"/>
    <col min="13569" max="13569" width="56.44140625" style="16" bestFit="1" customWidth="1"/>
    <col min="13570" max="13573" width="12.6640625" style="16" customWidth="1"/>
    <col min="13574" max="13824" width="9.109375" style="16"/>
    <col min="13825" max="13825" width="56.44140625" style="16" bestFit="1" customWidth="1"/>
    <col min="13826" max="13829" width="12.6640625" style="16" customWidth="1"/>
    <col min="13830" max="14080" width="9.109375" style="16"/>
    <col min="14081" max="14081" width="56.44140625" style="16" bestFit="1" customWidth="1"/>
    <col min="14082" max="14085" width="12.6640625" style="16" customWidth="1"/>
    <col min="14086" max="14336" width="9.109375" style="16"/>
    <col min="14337" max="14337" width="56.44140625" style="16" bestFit="1" customWidth="1"/>
    <col min="14338" max="14341" width="12.6640625" style="16" customWidth="1"/>
    <col min="14342" max="14592" width="9.109375" style="16"/>
    <col min="14593" max="14593" width="56.44140625" style="16" bestFit="1" customWidth="1"/>
    <col min="14594" max="14597" width="12.6640625" style="16" customWidth="1"/>
    <col min="14598" max="14848" width="9.109375" style="16"/>
    <col min="14849" max="14849" width="56.44140625" style="16" bestFit="1" customWidth="1"/>
    <col min="14850" max="14853" width="12.6640625" style="16" customWidth="1"/>
    <col min="14854" max="15104" width="9.109375" style="16"/>
    <col min="15105" max="15105" width="56.44140625" style="16" bestFit="1" customWidth="1"/>
    <col min="15106" max="15109" width="12.6640625" style="16" customWidth="1"/>
    <col min="15110" max="15360" width="9.109375" style="16"/>
    <col min="15361" max="15361" width="56.44140625" style="16" bestFit="1" customWidth="1"/>
    <col min="15362" max="15365" width="12.6640625" style="16" customWidth="1"/>
    <col min="15366" max="15616" width="9.109375" style="16"/>
    <col min="15617" max="15617" width="56.44140625" style="16" bestFit="1" customWidth="1"/>
    <col min="15618" max="15621" width="12.6640625" style="16" customWidth="1"/>
    <col min="15622" max="15872" width="9.109375" style="16"/>
    <col min="15873" max="15873" width="56.44140625" style="16" bestFit="1" customWidth="1"/>
    <col min="15874" max="15877" width="12.6640625" style="16" customWidth="1"/>
    <col min="15878" max="16128" width="9.109375" style="16"/>
    <col min="16129" max="16129" width="56.44140625" style="16" bestFit="1" customWidth="1"/>
    <col min="16130" max="16133" width="12.6640625" style="16" customWidth="1"/>
    <col min="16134" max="16384" width="9.109375" style="16"/>
  </cols>
  <sheetData>
    <row r="1" spans="1:6" ht="14.4" x14ac:dyDescent="0.3">
      <c r="A1" s="27"/>
    </row>
    <row r="2" spans="1:6" ht="14.4" x14ac:dyDescent="0.3">
      <c r="A2" s="27" t="s">
        <v>79</v>
      </c>
    </row>
    <row r="3" spans="1:6" ht="14.4" x14ac:dyDescent="0.3">
      <c r="A3" s="28" t="s">
        <v>191</v>
      </c>
      <c r="B3" s="63">
        <f ca="1">TODAY()</f>
        <v>44912</v>
      </c>
    </row>
    <row r="4" spans="1:6" ht="14.4" x14ac:dyDescent="0.3">
      <c r="A4" s="28"/>
    </row>
    <row r="5" spans="1:6" ht="14.4" x14ac:dyDescent="0.3">
      <c r="A5" s="27"/>
    </row>
    <row r="6" spans="1:6" ht="14.4" x14ac:dyDescent="0.3">
      <c r="A6" s="17" t="s">
        <v>81</v>
      </c>
      <c r="B6" s="18"/>
      <c r="C6" s="18"/>
      <c r="D6" s="18"/>
      <c r="E6" s="18"/>
      <c r="F6" s="18"/>
    </row>
    <row r="7" spans="1:6" ht="14.4" x14ac:dyDescent="0.3">
      <c r="A7" s="29"/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</row>
    <row r="8" spans="1:6" ht="14.4" x14ac:dyDescent="0.3">
      <c r="A8" s="30" t="s">
        <v>82</v>
      </c>
      <c r="B8" s="57">
        <v>0</v>
      </c>
      <c r="C8" s="57" t="e">
        <f>B31</f>
        <v>#VALUE!</v>
      </c>
      <c r="D8" s="57" t="e">
        <f>C31</f>
        <v>#VALUE!</v>
      </c>
      <c r="E8" s="57" t="e">
        <f>D31</f>
        <v>#VALUE!</v>
      </c>
      <c r="F8" s="57" t="e">
        <f>E31</f>
        <v>#VALUE!</v>
      </c>
    </row>
    <row r="9" spans="1:6" ht="14.4" x14ac:dyDescent="0.3">
      <c r="A9" s="31" t="s">
        <v>83</v>
      </c>
      <c r="B9" s="32"/>
      <c r="C9" s="32"/>
      <c r="D9" s="32"/>
      <c r="E9" s="32"/>
      <c r="F9" s="32"/>
    </row>
    <row r="10" spans="1:6" ht="14.4" x14ac:dyDescent="0.3">
      <c r="A10" s="33" t="s">
        <v>84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</row>
    <row r="11" spans="1:6" ht="14.4" x14ac:dyDescent="0.3">
      <c r="A11" s="33" t="s">
        <v>85</v>
      </c>
      <c r="B11" s="57">
        <f>Ewes_Does!B88+Ewes_Does!B97</f>
        <v>0</v>
      </c>
      <c r="C11" s="57">
        <v>0</v>
      </c>
      <c r="D11" s="57">
        <v>0</v>
      </c>
      <c r="E11" s="57">
        <v>0</v>
      </c>
      <c r="F11" s="57">
        <v>0</v>
      </c>
    </row>
    <row r="12" spans="1:6" ht="14.4" x14ac:dyDescent="0.3">
      <c r="A12" s="33" t="s">
        <v>86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</row>
    <row r="13" spans="1:6" ht="14.4" x14ac:dyDescent="0.3">
      <c r="A13" s="33" t="s">
        <v>87</v>
      </c>
      <c r="B13" s="57" t="e">
        <f>'Income Statement'!B64+'Income Statement'!B62</f>
        <v>#VALUE!</v>
      </c>
      <c r="C13" s="57" t="e">
        <f>'Income Statement'!C64+'Income Statement'!C62</f>
        <v>#VALUE!</v>
      </c>
      <c r="D13" s="57" t="e">
        <f>'Income Statement'!D64+'Income Statement'!D62</f>
        <v>#VALUE!</v>
      </c>
      <c r="E13" s="57" t="e">
        <f>'Income Statement'!E64+'Income Statement'!E62</f>
        <v>#VALUE!</v>
      </c>
      <c r="F13" s="57" t="e">
        <f>'Income Statement'!F64+'Income Statement'!F62</f>
        <v>#VALUE!</v>
      </c>
    </row>
    <row r="14" spans="1:6" ht="14.4" x14ac:dyDescent="0.3">
      <c r="A14" s="33" t="s">
        <v>88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</row>
    <row r="15" spans="1:6" ht="14.4" x14ac:dyDescent="0.3">
      <c r="A15" s="33" t="s">
        <v>89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</row>
    <row r="16" spans="1:6" ht="14.4" x14ac:dyDescent="0.3">
      <c r="A16" s="30" t="s">
        <v>90</v>
      </c>
      <c r="B16" s="58" t="e">
        <f>SUM(B10:B15)</f>
        <v>#VALUE!</v>
      </c>
      <c r="C16" s="58" t="e">
        <f>SUM(C10:C15)</f>
        <v>#VALUE!</v>
      </c>
      <c r="D16" s="58" t="e">
        <f>SUM(D10:D15)</f>
        <v>#VALUE!</v>
      </c>
      <c r="E16" s="58" t="e">
        <f>SUM(E10:E15)</f>
        <v>#VALUE!</v>
      </c>
      <c r="F16" s="58" t="e">
        <f>SUM(F10:F15)</f>
        <v>#VALUE!</v>
      </c>
    </row>
    <row r="17" spans="1:6" ht="14.4" x14ac:dyDescent="0.3">
      <c r="A17" s="33"/>
      <c r="B17" s="60"/>
      <c r="C17" s="60"/>
      <c r="D17" s="60"/>
      <c r="E17" s="60"/>
      <c r="F17" s="60"/>
    </row>
    <row r="18" spans="1:6" ht="14.4" x14ac:dyDescent="0.3">
      <c r="A18" s="30" t="s">
        <v>91</v>
      </c>
      <c r="B18" s="60"/>
      <c r="C18" s="60"/>
      <c r="D18" s="60"/>
      <c r="E18" s="60"/>
      <c r="F18" s="60"/>
    </row>
    <row r="19" spans="1:6" ht="14.4" x14ac:dyDescent="0.3">
      <c r="A19" s="34" t="s">
        <v>92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</row>
    <row r="20" spans="1:6" ht="14.4" x14ac:dyDescent="0.3">
      <c r="A20" s="33" t="s">
        <v>93</v>
      </c>
      <c r="B20" s="57">
        <f>Ewes_Does!B80</f>
        <v>0</v>
      </c>
      <c r="C20" s="57">
        <v>0</v>
      </c>
      <c r="D20" s="57">
        <v>0</v>
      </c>
      <c r="E20" s="57">
        <v>0</v>
      </c>
      <c r="F20" s="57">
        <v>0</v>
      </c>
    </row>
    <row r="21" spans="1:6" ht="14.4" x14ac:dyDescent="0.3">
      <c r="A21" s="33" t="s">
        <v>94</v>
      </c>
      <c r="B21" s="61">
        <f>Ewes_Does!B79+Ewes_Does!B81+Ewes_Does!B82+Ewes_Does!B83</f>
        <v>0</v>
      </c>
      <c r="C21" s="61">
        <v>0</v>
      </c>
      <c r="D21" s="61">
        <v>0</v>
      </c>
      <c r="E21" s="61">
        <v>0</v>
      </c>
      <c r="F21" s="61">
        <v>0</v>
      </c>
    </row>
    <row r="22" spans="1:6" ht="14.4" x14ac:dyDescent="0.3">
      <c r="A22" s="34" t="s">
        <v>158</v>
      </c>
      <c r="B22" s="61">
        <f>Ewes_Does!B88</f>
        <v>0</v>
      </c>
      <c r="C22" s="61">
        <v>0</v>
      </c>
      <c r="D22" s="61">
        <v>0</v>
      </c>
      <c r="E22" s="61">
        <v>0</v>
      </c>
      <c r="F22" s="61">
        <v>0</v>
      </c>
    </row>
    <row r="23" spans="1:6" ht="14.4" x14ac:dyDescent="0.3">
      <c r="A23" s="33" t="s">
        <v>95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</row>
    <row r="24" spans="1:6" ht="14.4" x14ac:dyDescent="0.3">
      <c r="A24" s="33" t="s">
        <v>96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</row>
    <row r="25" spans="1:6" ht="14.4" x14ac:dyDescent="0.3">
      <c r="A25" s="33" t="s">
        <v>97</v>
      </c>
      <c r="B25" s="57">
        <v>0</v>
      </c>
      <c r="C25" s="59" t="e">
        <f>Ewes_Does!C94+Ewes_Does!C103+Ewes_Does!C117</f>
        <v>#NUM!</v>
      </c>
      <c r="D25" s="59" t="e">
        <f>Ewes_Does!D94+Ewes_Does!D103+Ewes_Does!D117</f>
        <v>#NUM!</v>
      </c>
      <c r="E25" s="59" t="e">
        <f>Ewes_Does!E94+Ewes_Does!E103+Ewes_Does!E117</f>
        <v>#NUM!</v>
      </c>
      <c r="F25" s="59" t="e">
        <f>Ewes_Does!F94+Ewes_Does!F103+Ewes_Does!F117</f>
        <v>#NUM!</v>
      </c>
    </row>
    <row r="26" spans="1:6" ht="14.4" x14ac:dyDescent="0.3">
      <c r="A26" s="33" t="s">
        <v>98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</row>
    <row r="27" spans="1:6" ht="12" customHeight="1" x14ac:dyDescent="0.3">
      <c r="A27" s="33" t="s">
        <v>99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</row>
    <row r="28" spans="1:6" ht="14.4" x14ac:dyDescent="0.3">
      <c r="A28" s="30" t="s">
        <v>100</v>
      </c>
      <c r="B28" s="58">
        <f>SUM(B19:B27)</f>
        <v>0</v>
      </c>
      <c r="C28" s="58" t="e">
        <f>SUM(C19:C27)</f>
        <v>#NUM!</v>
      </c>
      <c r="D28" s="58" t="e">
        <f>SUM(D19:D27)</f>
        <v>#NUM!</v>
      </c>
      <c r="E28" s="58" t="e">
        <f>SUM(E19:E27)</f>
        <v>#NUM!</v>
      </c>
      <c r="F28" s="58" t="e">
        <f>SUM(F19:F27)</f>
        <v>#NUM!</v>
      </c>
    </row>
    <row r="29" spans="1:6" ht="14.4" x14ac:dyDescent="0.3">
      <c r="A29" s="33"/>
      <c r="B29" s="60"/>
      <c r="C29" s="60"/>
      <c r="D29" s="60"/>
      <c r="E29" s="60"/>
      <c r="F29" s="60"/>
    </row>
    <row r="30" spans="1:6" ht="14.4" x14ac:dyDescent="0.3">
      <c r="A30" s="30" t="s">
        <v>101</v>
      </c>
      <c r="B30" s="58" t="e">
        <f>B16-B28</f>
        <v>#VALUE!</v>
      </c>
      <c r="C30" s="58" t="e">
        <f>C16-C28</f>
        <v>#VALUE!</v>
      </c>
      <c r="D30" s="58" t="e">
        <f>D16-D28</f>
        <v>#VALUE!</v>
      </c>
      <c r="E30" s="58" t="e">
        <f>E16-E28</f>
        <v>#VALUE!</v>
      </c>
      <c r="F30" s="58" t="e">
        <f>F16-F28</f>
        <v>#VALUE!</v>
      </c>
    </row>
    <row r="31" spans="1:6" ht="14.4" x14ac:dyDescent="0.3">
      <c r="A31" s="30" t="s">
        <v>102</v>
      </c>
      <c r="B31" s="58" t="e">
        <f>B30+B8</f>
        <v>#VALUE!</v>
      </c>
      <c r="C31" s="58" t="e">
        <f>C30+C8</f>
        <v>#VALUE!</v>
      </c>
      <c r="D31" s="58" t="e">
        <f>D30+D8</f>
        <v>#VALUE!</v>
      </c>
      <c r="E31" s="58" t="e">
        <f>E30+E8</f>
        <v>#VALUE!</v>
      </c>
      <c r="F31" s="58" t="e">
        <f>F30+F8</f>
        <v>#VALUE!</v>
      </c>
    </row>
  </sheetData>
  <phoneticPr fontId="15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91BE-9B4E-4F68-8CF4-53E3DB6D4DFF}">
  <dimension ref="A1:E53"/>
  <sheetViews>
    <sheetView zoomScaleNormal="100" workbookViewId="0">
      <selection activeCell="F27" sqref="F27"/>
    </sheetView>
  </sheetViews>
  <sheetFormatPr defaultRowHeight="14.4" x14ac:dyDescent="0.3"/>
  <cols>
    <col min="1" max="1" width="34" style="35" bestFit="1" customWidth="1"/>
    <col min="2" max="5" width="12.6640625" style="35" customWidth="1"/>
    <col min="6" max="256" width="9.109375" style="35"/>
    <col min="257" max="257" width="34" style="35" bestFit="1" customWidth="1"/>
    <col min="258" max="261" width="12.6640625" style="35" customWidth="1"/>
    <col min="262" max="512" width="9.109375" style="35"/>
    <col min="513" max="513" width="34" style="35" bestFit="1" customWidth="1"/>
    <col min="514" max="517" width="12.6640625" style="35" customWidth="1"/>
    <col min="518" max="768" width="9.109375" style="35"/>
    <col min="769" max="769" width="34" style="35" bestFit="1" customWidth="1"/>
    <col min="770" max="773" width="12.6640625" style="35" customWidth="1"/>
    <col min="774" max="1024" width="9.109375" style="35"/>
    <col min="1025" max="1025" width="34" style="35" bestFit="1" customWidth="1"/>
    <col min="1026" max="1029" width="12.6640625" style="35" customWidth="1"/>
    <col min="1030" max="1280" width="9.109375" style="35"/>
    <col min="1281" max="1281" width="34" style="35" bestFit="1" customWidth="1"/>
    <col min="1282" max="1285" width="12.6640625" style="35" customWidth="1"/>
    <col min="1286" max="1536" width="9.109375" style="35"/>
    <col min="1537" max="1537" width="34" style="35" bestFit="1" customWidth="1"/>
    <col min="1538" max="1541" width="12.6640625" style="35" customWidth="1"/>
    <col min="1542" max="1792" width="9.109375" style="35"/>
    <col min="1793" max="1793" width="34" style="35" bestFit="1" customWidth="1"/>
    <col min="1794" max="1797" width="12.6640625" style="35" customWidth="1"/>
    <col min="1798" max="2048" width="9.109375" style="35"/>
    <col min="2049" max="2049" width="34" style="35" bestFit="1" customWidth="1"/>
    <col min="2050" max="2053" width="12.6640625" style="35" customWidth="1"/>
    <col min="2054" max="2304" width="9.109375" style="35"/>
    <col min="2305" max="2305" width="34" style="35" bestFit="1" customWidth="1"/>
    <col min="2306" max="2309" width="12.6640625" style="35" customWidth="1"/>
    <col min="2310" max="2560" width="9.109375" style="35"/>
    <col min="2561" max="2561" width="34" style="35" bestFit="1" customWidth="1"/>
    <col min="2562" max="2565" width="12.6640625" style="35" customWidth="1"/>
    <col min="2566" max="2816" width="9.109375" style="35"/>
    <col min="2817" max="2817" width="34" style="35" bestFit="1" customWidth="1"/>
    <col min="2818" max="2821" width="12.6640625" style="35" customWidth="1"/>
    <col min="2822" max="3072" width="9.109375" style="35"/>
    <col min="3073" max="3073" width="34" style="35" bestFit="1" customWidth="1"/>
    <col min="3074" max="3077" width="12.6640625" style="35" customWidth="1"/>
    <col min="3078" max="3328" width="9.109375" style="35"/>
    <col min="3329" max="3329" width="34" style="35" bestFit="1" customWidth="1"/>
    <col min="3330" max="3333" width="12.6640625" style="35" customWidth="1"/>
    <col min="3334" max="3584" width="9.109375" style="35"/>
    <col min="3585" max="3585" width="34" style="35" bestFit="1" customWidth="1"/>
    <col min="3586" max="3589" width="12.6640625" style="35" customWidth="1"/>
    <col min="3590" max="3840" width="9.109375" style="35"/>
    <col min="3841" max="3841" width="34" style="35" bestFit="1" customWidth="1"/>
    <col min="3842" max="3845" width="12.6640625" style="35" customWidth="1"/>
    <col min="3846" max="4096" width="9.109375" style="35"/>
    <col min="4097" max="4097" width="34" style="35" bestFit="1" customWidth="1"/>
    <col min="4098" max="4101" width="12.6640625" style="35" customWidth="1"/>
    <col min="4102" max="4352" width="9.109375" style="35"/>
    <col min="4353" max="4353" width="34" style="35" bestFit="1" customWidth="1"/>
    <col min="4354" max="4357" width="12.6640625" style="35" customWidth="1"/>
    <col min="4358" max="4608" width="9.109375" style="35"/>
    <col min="4609" max="4609" width="34" style="35" bestFit="1" customWidth="1"/>
    <col min="4610" max="4613" width="12.6640625" style="35" customWidth="1"/>
    <col min="4614" max="4864" width="9.109375" style="35"/>
    <col min="4865" max="4865" width="34" style="35" bestFit="1" customWidth="1"/>
    <col min="4866" max="4869" width="12.6640625" style="35" customWidth="1"/>
    <col min="4870" max="5120" width="9.109375" style="35"/>
    <col min="5121" max="5121" width="34" style="35" bestFit="1" customWidth="1"/>
    <col min="5122" max="5125" width="12.6640625" style="35" customWidth="1"/>
    <col min="5126" max="5376" width="9.109375" style="35"/>
    <col min="5377" max="5377" width="34" style="35" bestFit="1" customWidth="1"/>
    <col min="5378" max="5381" width="12.6640625" style="35" customWidth="1"/>
    <col min="5382" max="5632" width="9.109375" style="35"/>
    <col min="5633" max="5633" width="34" style="35" bestFit="1" customWidth="1"/>
    <col min="5634" max="5637" width="12.6640625" style="35" customWidth="1"/>
    <col min="5638" max="5888" width="9.109375" style="35"/>
    <col min="5889" max="5889" width="34" style="35" bestFit="1" customWidth="1"/>
    <col min="5890" max="5893" width="12.6640625" style="35" customWidth="1"/>
    <col min="5894" max="6144" width="9.109375" style="35"/>
    <col min="6145" max="6145" width="34" style="35" bestFit="1" customWidth="1"/>
    <col min="6146" max="6149" width="12.6640625" style="35" customWidth="1"/>
    <col min="6150" max="6400" width="9.109375" style="35"/>
    <col min="6401" max="6401" width="34" style="35" bestFit="1" customWidth="1"/>
    <col min="6402" max="6405" width="12.6640625" style="35" customWidth="1"/>
    <col min="6406" max="6656" width="9.109375" style="35"/>
    <col min="6657" max="6657" width="34" style="35" bestFit="1" customWidth="1"/>
    <col min="6658" max="6661" width="12.6640625" style="35" customWidth="1"/>
    <col min="6662" max="6912" width="9.109375" style="35"/>
    <col min="6913" max="6913" width="34" style="35" bestFit="1" customWidth="1"/>
    <col min="6914" max="6917" width="12.6640625" style="35" customWidth="1"/>
    <col min="6918" max="7168" width="9.109375" style="35"/>
    <col min="7169" max="7169" width="34" style="35" bestFit="1" customWidth="1"/>
    <col min="7170" max="7173" width="12.6640625" style="35" customWidth="1"/>
    <col min="7174" max="7424" width="9.109375" style="35"/>
    <col min="7425" max="7425" width="34" style="35" bestFit="1" customWidth="1"/>
    <col min="7426" max="7429" width="12.6640625" style="35" customWidth="1"/>
    <col min="7430" max="7680" width="9.109375" style="35"/>
    <col min="7681" max="7681" width="34" style="35" bestFit="1" customWidth="1"/>
    <col min="7682" max="7685" width="12.6640625" style="35" customWidth="1"/>
    <col min="7686" max="7936" width="9.109375" style="35"/>
    <col min="7937" max="7937" width="34" style="35" bestFit="1" customWidth="1"/>
    <col min="7938" max="7941" width="12.6640625" style="35" customWidth="1"/>
    <col min="7942" max="8192" width="9.109375" style="35"/>
    <col min="8193" max="8193" width="34" style="35" bestFit="1" customWidth="1"/>
    <col min="8194" max="8197" width="12.6640625" style="35" customWidth="1"/>
    <col min="8198" max="8448" width="9.109375" style="35"/>
    <col min="8449" max="8449" width="34" style="35" bestFit="1" customWidth="1"/>
    <col min="8450" max="8453" width="12.6640625" style="35" customWidth="1"/>
    <col min="8454" max="8704" width="9.109375" style="35"/>
    <col min="8705" max="8705" width="34" style="35" bestFit="1" customWidth="1"/>
    <col min="8706" max="8709" width="12.6640625" style="35" customWidth="1"/>
    <col min="8710" max="8960" width="9.109375" style="35"/>
    <col min="8961" max="8961" width="34" style="35" bestFit="1" customWidth="1"/>
    <col min="8962" max="8965" width="12.6640625" style="35" customWidth="1"/>
    <col min="8966" max="9216" width="9.109375" style="35"/>
    <col min="9217" max="9217" width="34" style="35" bestFit="1" customWidth="1"/>
    <col min="9218" max="9221" width="12.6640625" style="35" customWidth="1"/>
    <col min="9222" max="9472" width="9.109375" style="35"/>
    <col min="9473" max="9473" width="34" style="35" bestFit="1" customWidth="1"/>
    <col min="9474" max="9477" width="12.6640625" style="35" customWidth="1"/>
    <col min="9478" max="9728" width="9.109375" style="35"/>
    <col min="9729" max="9729" width="34" style="35" bestFit="1" customWidth="1"/>
    <col min="9730" max="9733" width="12.6640625" style="35" customWidth="1"/>
    <col min="9734" max="9984" width="9.109375" style="35"/>
    <col min="9985" max="9985" width="34" style="35" bestFit="1" customWidth="1"/>
    <col min="9986" max="9989" width="12.6640625" style="35" customWidth="1"/>
    <col min="9990" max="10240" width="9.109375" style="35"/>
    <col min="10241" max="10241" width="34" style="35" bestFit="1" customWidth="1"/>
    <col min="10242" max="10245" width="12.6640625" style="35" customWidth="1"/>
    <col min="10246" max="10496" width="9.109375" style="35"/>
    <col min="10497" max="10497" width="34" style="35" bestFit="1" customWidth="1"/>
    <col min="10498" max="10501" width="12.6640625" style="35" customWidth="1"/>
    <col min="10502" max="10752" width="9.109375" style="35"/>
    <col min="10753" max="10753" width="34" style="35" bestFit="1" customWidth="1"/>
    <col min="10754" max="10757" width="12.6640625" style="35" customWidth="1"/>
    <col min="10758" max="11008" width="9.109375" style="35"/>
    <col min="11009" max="11009" width="34" style="35" bestFit="1" customWidth="1"/>
    <col min="11010" max="11013" width="12.6640625" style="35" customWidth="1"/>
    <col min="11014" max="11264" width="9.109375" style="35"/>
    <col min="11265" max="11265" width="34" style="35" bestFit="1" customWidth="1"/>
    <col min="11266" max="11269" width="12.6640625" style="35" customWidth="1"/>
    <col min="11270" max="11520" width="9.109375" style="35"/>
    <col min="11521" max="11521" width="34" style="35" bestFit="1" customWidth="1"/>
    <col min="11522" max="11525" width="12.6640625" style="35" customWidth="1"/>
    <col min="11526" max="11776" width="9.109375" style="35"/>
    <col min="11777" max="11777" width="34" style="35" bestFit="1" customWidth="1"/>
    <col min="11778" max="11781" width="12.6640625" style="35" customWidth="1"/>
    <col min="11782" max="12032" width="9.109375" style="35"/>
    <col min="12033" max="12033" width="34" style="35" bestFit="1" customWidth="1"/>
    <col min="12034" max="12037" width="12.6640625" style="35" customWidth="1"/>
    <col min="12038" max="12288" width="9.109375" style="35"/>
    <col min="12289" max="12289" width="34" style="35" bestFit="1" customWidth="1"/>
    <col min="12290" max="12293" width="12.6640625" style="35" customWidth="1"/>
    <col min="12294" max="12544" width="9.109375" style="35"/>
    <col min="12545" max="12545" width="34" style="35" bestFit="1" customWidth="1"/>
    <col min="12546" max="12549" width="12.6640625" style="35" customWidth="1"/>
    <col min="12550" max="12800" width="9.109375" style="35"/>
    <col min="12801" max="12801" width="34" style="35" bestFit="1" customWidth="1"/>
    <col min="12802" max="12805" width="12.6640625" style="35" customWidth="1"/>
    <col min="12806" max="13056" width="9.109375" style="35"/>
    <col min="13057" max="13057" width="34" style="35" bestFit="1" customWidth="1"/>
    <col min="13058" max="13061" width="12.6640625" style="35" customWidth="1"/>
    <col min="13062" max="13312" width="9.109375" style="35"/>
    <col min="13313" max="13313" width="34" style="35" bestFit="1" customWidth="1"/>
    <col min="13314" max="13317" width="12.6640625" style="35" customWidth="1"/>
    <col min="13318" max="13568" width="9.109375" style="35"/>
    <col min="13569" max="13569" width="34" style="35" bestFit="1" customWidth="1"/>
    <col min="13570" max="13573" width="12.6640625" style="35" customWidth="1"/>
    <col min="13574" max="13824" width="9.109375" style="35"/>
    <col min="13825" max="13825" width="34" style="35" bestFit="1" customWidth="1"/>
    <col min="13826" max="13829" width="12.6640625" style="35" customWidth="1"/>
    <col min="13830" max="14080" width="9.109375" style="35"/>
    <col min="14081" max="14081" width="34" style="35" bestFit="1" customWidth="1"/>
    <col min="14082" max="14085" width="12.6640625" style="35" customWidth="1"/>
    <col min="14086" max="14336" width="9.109375" style="35"/>
    <col min="14337" max="14337" width="34" style="35" bestFit="1" customWidth="1"/>
    <col min="14338" max="14341" width="12.6640625" style="35" customWidth="1"/>
    <col min="14342" max="14592" width="9.109375" style="35"/>
    <col min="14593" max="14593" width="34" style="35" bestFit="1" customWidth="1"/>
    <col min="14594" max="14597" width="12.6640625" style="35" customWidth="1"/>
    <col min="14598" max="14848" width="9.109375" style="35"/>
    <col min="14849" max="14849" width="34" style="35" bestFit="1" customWidth="1"/>
    <col min="14850" max="14853" width="12.6640625" style="35" customWidth="1"/>
    <col min="14854" max="15104" width="9.109375" style="35"/>
    <col min="15105" max="15105" width="34" style="35" bestFit="1" customWidth="1"/>
    <col min="15106" max="15109" width="12.6640625" style="35" customWidth="1"/>
    <col min="15110" max="15360" width="9.109375" style="35"/>
    <col min="15361" max="15361" width="34" style="35" bestFit="1" customWidth="1"/>
    <col min="15362" max="15365" width="12.6640625" style="35" customWidth="1"/>
    <col min="15366" max="15616" width="9.109375" style="35"/>
    <col min="15617" max="15617" width="34" style="35" bestFit="1" customWidth="1"/>
    <col min="15618" max="15621" width="12.6640625" style="35" customWidth="1"/>
    <col min="15622" max="15872" width="9.109375" style="35"/>
    <col min="15873" max="15873" width="34" style="35" bestFit="1" customWidth="1"/>
    <col min="15874" max="15877" width="12.6640625" style="35" customWidth="1"/>
    <col min="15878" max="16128" width="9.109375" style="35"/>
    <col min="16129" max="16129" width="34" style="35" bestFit="1" customWidth="1"/>
    <col min="16130" max="16133" width="12.6640625" style="35" customWidth="1"/>
    <col min="16134" max="16384" width="9.109375" style="35"/>
  </cols>
  <sheetData>
    <row r="1" spans="1:5" s="16" customFormat="1" x14ac:dyDescent="0.3">
      <c r="A1" s="27"/>
    </row>
    <row r="2" spans="1:5" s="16" customFormat="1" x14ac:dyDescent="0.3">
      <c r="A2" s="27" t="s">
        <v>103</v>
      </c>
    </row>
    <row r="3" spans="1:5" s="16" customFormat="1" x14ac:dyDescent="0.3">
      <c r="A3" s="28" t="s">
        <v>80</v>
      </c>
    </row>
    <row r="4" spans="1:5" s="16" customFormat="1" x14ac:dyDescent="0.3">
      <c r="A4" s="28"/>
    </row>
    <row r="5" spans="1:5" s="16" customFormat="1" x14ac:dyDescent="0.3">
      <c r="A5" s="27"/>
    </row>
    <row r="6" spans="1:5" x14ac:dyDescent="0.3">
      <c r="A6" s="28"/>
    </row>
    <row r="7" spans="1:5" ht="16.2" x14ac:dyDescent="0.45">
      <c r="A7" s="36" t="s">
        <v>104</v>
      </c>
      <c r="B7" s="37" t="s">
        <v>105</v>
      </c>
      <c r="C7" s="37" t="s">
        <v>106</v>
      </c>
      <c r="D7" s="37" t="s">
        <v>107</v>
      </c>
      <c r="E7" s="37" t="s">
        <v>108</v>
      </c>
    </row>
    <row r="8" spans="1:5" x14ac:dyDescent="0.3">
      <c r="A8" s="38" t="s">
        <v>109</v>
      </c>
      <c r="B8" s="39"/>
    </row>
    <row r="9" spans="1:5" x14ac:dyDescent="0.3">
      <c r="A9" s="40" t="s">
        <v>110</v>
      </c>
      <c r="B9" s="41">
        <f>'[1]Cash Flow'!B30</f>
        <v>0</v>
      </c>
      <c r="C9" s="41">
        <f>'[1]Cash Flow'!C30</f>
        <v>0</v>
      </c>
      <c r="D9" s="41">
        <f>'[1]Cash Flow'!D30</f>
        <v>0</v>
      </c>
      <c r="E9" s="41">
        <f>'[1]Cash Flow'!E30</f>
        <v>0</v>
      </c>
    </row>
    <row r="10" spans="1:5" x14ac:dyDescent="0.3">
      <c r="A10" s="40" t="s">
        <v>111</v>
      </c>
      <c r="B10" s="41">
        <v>0</v>
      </c>
      <c r="C10" s="41">
        <v>0</v>
      </c>
      <c r="D10" s="41">
        <v>0</v>
      </c>
      <c r="E10" s="41">
        <v>0</v>
      </c>
    </row>
    <row r="11" spans="1:5" x14ac:dyDescent="0.3">
      <c r="A11" s="40" t="s">
        <v>112</v>
      </c>
      <c r="B11" s="41">
        <v>0</v>
      </c>
      <c r="C11" s="41">
        <v>0</v>
      </c>
      <c r="D11" s="41">
        <v>0</v>
      </c>
      <c r="E11" s="41">
        <v>0</v>
      </c>
    </row>
    <row r="12" spans="1:5" x14ac:dyDescent="0.3">
      <c r="A12" s="42" t="s">
        <v>113</v>
      </c>
      <c r="B12" s="43">
        <v>0</v>
      </c>
      <c r="C12" s="43">
        <v>0</v>
      </c>
      <c r="D12" s="43">
        <v>0</v>
      </c>
      <c r="E12" s="43">
        <v>0</v>
      </c>
    </row>
    <row r="13" spans="1:5" x14ac:dyDescent="0.3">
      <c r="A13" s="44" t="s">
        <v>114</v>
      </c>
      <c r="B13" s="45">
        <f>SUM(B9:B12)</f>
        <v>0</v>
      </c>
      <c r="C13" s="45">
        <f>SUM(C9:C12)</f>
        <v>0</v>
      </c>
      <c r="D13" s="45">
        <f>SUM(D9:D12)</f>
        <v>0</v>
      </c>
      <c r="E13" s="45">
        <f>SUM(E9:E12)</f>
        <v>0</v>
      </c>
    </row>
    <row r="14" spans="1:5" x14ac:dyDescent="0.3">
      <c r="B14" s="39"/>
    </row>
    <row r="15" spans="1:5" x14ac:dyDescent="0.3">
      <c r="A15" s="38" t="s">
        <v>115</v>
      </c>
      <c r="B15" s="39"/>
    </row>
    <row r="16" spans="1:5" x14ac:dyDescent="0.3">
      <c r="A16" s="40" t="s">
        <v>116</v>
      </c>
      <c r="B16" s="41">
        <v>0</v>
      </c>
      <c r="C16" s="41">
        <v>0</v>
      </c>
      <c r="D16" s="41">
        <v>0</v>
      </c>
      <c r="E16" s="41">
        <v>0</v>
      </c>
    </row>
    <row r="17" spans="1:5" x14ac:dyDescent="0.3">
      <c r="A17" s="40" t="s">
        <v>93</v>
      </c>
      <c r="B17" s="41">
        <v>0</v>
      </c>
      <c r="C17" s="41">
        <v>0</v>
      </c>
      <c r="D17" s="41">
        <v>0</v>
      </c>
      <c r="E17" s="41">
        <v>0</v>
      </c>
    </row>
    <row r="18" spans="1:5" x14ac:dyDescent="0.3">
      <c r="A18" s="40" t="s">
        <v>94</v>
      </c>
      <c r="B18" s="41">
        <v>0</v>
      </c>
      <c r="C18" s="41">
        <v>0</v>
      </c>
      <c r="D18" s="41">
        <v>0</v>
      </c>
      <c r="E18" s="41">
        <v>0</v>
      </c>
    </row>
    <row r="19" spans="1:5" x14ac:dyDescent="0.3">
      <c r="A19" s="40" t="s">
        <v>117</v>
      </c>
      <c r="B19" s="41">
        <v>0</v>
      </c>
      <c r="C19" s="41">
        <v>0</v>
      </c>
      <c r="D19" s="41">
        <v>0</v>
      </c>
      <c r="E19" s="41">
        <v>0</v>
      </c>
    </row>
    <row r="20" spans="1:5" x14ac:dyDescent="0.3">
      <c r="A20" s="42" t="s">
        <v>118</v>
      </c>
      <c r="B20" s="43">
        <v>0</v>
      </c>
      <c r="C20" s="43">
        <v>0</v>
      </c>
      <c r="D20" s="43">
        <v>0</v>
      </c>
      <c r="E20" s="43">
        <v>0</v>
      </c>
    </row>
    <row r="21" spans="1:5" x14ac:dyDescent="0.3">
      <c r="A21" s="44" t="s">
        <v>119</v>
      </c>
      <c r="B21" s="45">
        <f>SUM(B16:B19)-B20</f>
        <v>0</v>
      </c>
      <c r="C21" s="45">
        <f>SUM(C16:C19)-C20</f>
        <v>0</v>
      </c>
      <c r="D21" s="45">
        <f>SUM(D16:D19)-D20</f>
        <v>0</v>
      </c>
      <c r="E21" s="45">
        <f>SUM(E16:E19)-E20</f>
        <v>0</v>
      </c>
    </row>
    <row r="22" spans="1:5" x14ac:dyDescent="0.3">
      <c r="B22" s="39"/>
      <c r="C22" s="41"/>
      <c r="D22" s="41"/>
      <c r="E22" s="41"/>
    </row>
    <row r="23" spans="1:5" x14ac:dyDescent="0.3">
      <c r="A23" s="38" t="s">
        <v>120</v>
      </c>
      <c r="B23" s="39"/>
      <c r="C23" s="41"/>
      <c r="D23" s="41"/>
      <c r="E23" s="41"/>
    </row>
    <row r="24" spans="1:5" x14ac:dyDescent="0.3">
      <c r="A24" s="42" t="s">
        <v>121</v>
      </c>
      <c r="B24" s="43">
        <v>0</v>
      </c>
      <c r="C24" s="43">
        <v>0</v>
      </c>
      <c r="D24" s="43">
        <v>0</v>
      </c>
      <c r="E24" s="43">
        <v>0</v>
      </c>
    </row>
    <row r="25" spans="1:5" x14ac:dyDescent="0.3">
      <c r="A25" s="44" t="s">
        <v>122</v>
      </c>
      <c r="B25" s="45">
        <f>SUM(B24)</f>
        <v>0</v>
      </c>
      <c r="C25" s="45">
        <f>SUM(C24)</f>
        <v>0</v>
      </c>
      <c r="D25" s="45">
        <f>SUM(D24)</f>
        <v>0</v>
      </c>
      <c r="E25" s="45">
        <f>SUM(E24)</f>
        <v>0</v>
      </c>
    </row>
    <row r="26" spans="1:5" x14ac:dyDescent="0.3">
      <c r="B26" s="39"/>
    </row>
    <row r="27" spans="1:5" x14ac:dyDescent="0.3">
      <c r="B27" s="39"/>
    </row>
    <row r="28" spans="1:5" ht="15" thickBot="1" x14ac:dyDescent="0.35">
      <c r="A28" s="38" t="s">
        <v>123</v>
      </c>
      <c r="B28" s="46">
        <f>B13+B21+B25</f>
        <v>0</v>
      </c>
      <c r="C28" s="46">
        <f>C13+C21+C25</f>
        <v>0</v>
      </c>
      <c r="D28" s="46">
        <f>D13+D21+D25</f>
        <v>0</v>
      </c>
      <c r="E28" s="46">
        <f>E13+E21+E25</f>
        <v>0</v>
      </c>
    </row>
    <row r="29" spans="1:5" x14ac:dyDescent="0.3">
      <c r="B29" s="39"/>
      <c r="C29" s="41"/>
      <c r="D29" s="41"/>
      <c r="E29" s="41"/>
    </row>
    <row r="30" spans="1:5" x14ac:dyDescent="0.3">
      <c r="A30" s="36" t="s">
        <v>124</v>
      </c>
      <c r="B30" s="39"/>
    </row>
    <row r="31" spans="1:5" x14ac:dyDescent="0.3">
      <c r="A31" s="38" t="s">
        <v>125</v>
      </c>
      <c r="B31" s="39"/>
    </row>
    <row r="32" spans="1:5" x14ac:dyDescent="0.3">
      <c r="A32" s="40" t="s">
        <v>126</v>
      </c>
      <c r="B32" s="41">
        <v>0</v>
      </c>
      <c r="C32" s="41">
        <v>0</v>
      </c>
      <c r="D32" s="41">
        <v>0</v>
      </c>
      <c r="E32" s="41">
        <v>0</v>
      </c>
    </row>
    <row r="33" spans="1:5" x14ac:dyDescent="0.3">
      <c r="A33" s="42" t="s">
        <v>127</v>
      </c>
      <c r="B33" s="43">
        <v>0</v>
      </c>
      <c r="C33" s="43">
        <v>0</v>
      </c>
      <c r="D33" s="43">
        <v>0</v>
      </c>
      <c r="E33" s="43">
        <v>0</v>
      </c>
    </row>
    <row r="34" spans="1:5" x14ac:dyDescent="0.3">
      <c r="A34" s="44" t="s">
        <v>128</v>
      </c>
      <c r="B34" s="45">
        <f>SUM(B32:B33)</f>
        <v>0</v>
      </c>
      <c r="C34" s="45">
        <f>SUM(C32:C33)</f>
        <v>0</v>
      </c>
      <c r="D34" s="45">
        <f>SUM(D32:D33)</f>
        <v>0</v>
      </c>
      <c r="E34" s="45">
        <f>SUM(E32:E33)</f>
        <v>0</v>
      </c>
    </row>
    <row r="35" spans="1:5" x14ac:dyDescent="0.3">
      <c r="B35" s="39"/>
    </row>
    <row r="36" spans="1:5" x14ac:dyDescent="0.3">
      <c r="A36" s="38" t="s">
        <v>129</v>
      </c>
      <c r="B36" s="39"/>
      <c r="C36" s="41"/>
      <c r="D36" s="41"/>
      <c r="E36" s="41"/>
    </row>
    <row r="37" spans="1:5" x14ac:dyDescent="0.3">
      <c r="A37" s="40" t="s">
        <v>130</v>
      </c>
      <c r="B37" s="41">
        <v>0</v>
      </c>
      <c r="C37" s="41">
        <v>0</v>
      </c>
      <c r="D37" s="41">
        <v>0</v>
      </c>
      <c r="E37" s="41">
        <v>0</v>
      </c>
    </row>
    <row r="38" spans="1:5" x14ac:dyDescent="0.3">
      <c r="A38" s="40" t="s">
        <v>131</v>
      </c>
      <c r="B38" s="41">
        <v>0</v>
      </c>
      <c r="C38" s="41">
        <v>0</v>
      </c>
      <c r="D38" s="41">
        <v>0</v>
      </c>
      <c r="E38" s="41">
        <v>0</v>
      </c>
    </row>
    <row r="39" spans="1:5" x14ac:dyDescent="0.3">
      <c r="A39" s="42" t="s">
        <v>132</v>
      </c>
      <c r="B39" s="43">
        <v>0</v>
      </c>
      <c r="C39" s="43">
        <v>0</v>
      </c>
      <c r="D39" s="43">
        <v>0</v>
      </c>
      <c r="E39" s="43">
        <v>0</v>
      </c>
    </row>
    <row r="40" spans="1:5" x14ac:dyDescent="0.3">
      <c r="A40" s="44" t="s">
        <v>133</v>
      </c>
      <c r="B40" s="45">
        <f>SUM(B37:B39)</f>
        <v>0</v>
      </c>
      <c r="C40" s="45">
        <f>SUM(C37:C39)</f>
        <v>0</v>
      </c>
      <c r="D40" s="45">
        <f>SUM(D37:D39)</f>
        <v>0</v>
      </c>
      <c r="E40" s="45">
        <f>SUM(E37:E39)</f>
        <v>0</v>
      </c>
    </row>
    <row r="41" spans="1:5" x14ac:dyDescent="0.3">
      <c r="B41" s="39"/>
      <c r="C41" s="41"/>
      <c r="D41" s="41"/>
      <c r="E41" s="41"/>
    </row>
    <row r="42" spans="1:5" ht="15" thickBot="1" x14ac:dyDescent="0.35">
      <c r="A42" s="38" t="s">
        <v>134</v>
      </c>
      <c r="B42" s="47">
        <f>B34+B40</f>
        <v>0</v>
      </c>
      <c r="C42" s="47">
        <f>C34+C40</f>
        <v>0</v>
      </c>
      <c r="D42" s="47">
        <f>D34+D40</f>
        <v>0</v>
      </c>
      <c r="E42" s="47">
        <f>E34+E40</f>
        <v>0</v>
      </c>
    </row>
    <row r="43" spans="1:5" x14ac:dyDescent="0.3">
      <c r="B43" s="39"/>
      <c r="C43" s="41"/>
      <c r="D43" s="41"/>
      <c r="E43" s="41"/>
    </row>
    <row r="44" spans="1:5" x14ac:dyDescent="0.3">
      <c r="A44" s="38" t="s">
        <v>135</v>
      </c>
      <c r="B44" s="39"/>
      <c r="C44" s="41"/>
      <c r="D44" s="41"/>
      <c r="E44" s="41"/>
    </row>
    <row r="45" spans="1:5" x14ac:dyDescent="0.3">
      <c r="A45" s="40" t="s">
        <v>136</v>
      </c>
      <c r="B45" s="41">
        <v>0</v>
      </c>
      <c r="C45" s="41">
        <f>B45</f>
        <v>0</v>
      </c>
      <c r="D45" s="41">
        <f>B45</f>
        <v>0</v>
      </c>
      <c r="E45" s="41">
        <f>B45</f>
        <v>0</v>
      </c>
    </row>
    <row r="46" spans="1:5" x14ac:dyDescent="0.3">
      <c r="A46" s="40" t="s">
        <v>137</v>
      </c>
      <c r="B46" s="41">
        <v>0</v>
      </c>
      <c r="C46" s="41">
        <f>B46+B47</f>
        <v>0</v>
      </c>
      <c r="D46" s="41">
        <f>C46+C47</f>
        <v>0</v>
      </c>
      <c r="E46" s="41">
        <f>D46+D47</f>
        <v>0</v>
      </c>
    </row>
    <row r="47" spans="1:5" x14ac:dyDescent="0.3">
      <c r="A47" s="40" t="s">
        <v>78</v>
      </c>
      <c r="B47" s="41">
        <f>'[1]Income Statement'!B57</f>
        <v>0</v>
      </c>
      <c r="C47" s="41">
        <f>'[1]Income Statement'!C57</f>
        <v>0</v>
      </c>
      <c r="D47" s="41">
        <f>'[1]Income Statement'!D57</f>
        <v>0</v>
      </c>
      <c r="E47" s="41">
        <f>'[1]Income Statement'!E57</f>
        <v>0</v>
      </c>
    </row>
    <row r="48" spans="1:5" x14ac:dyDescent="0.3">
      <c r="A48" s="48" t="s">
        <v>138</v>
      </c>
      <c r="B48" s="43">
        <v>0</v>
      </c>
      <c r="C48" s="43">
        <v>0</v>
      </c>
      <c r="D48" s="43">
        <v>0</v>
      </c>
      <c r="E48" s="43">
        <v>0</v>
      </c>
    </row>
    <row r="49" spans="1:5" x14ac:dyDescent="0.3">
      <c r="A49" s="44" t="s">
        <v>139</v>
      </c>
      <c r="B49" s="45">
        <f>SUM(B45:B47)-B48</f>
        <v>0</v>
      </c>
      <c r="C49" s="45">
        <f>SUM(C45:C47)-C48</f>
        <v>0</v>
      </c>
      <c r="D49" s="45">
        <f>SUM(D45:D47)-D48</f>
        <v>0</v>
      </c>
      <c r="E49" s="45">
        <f>SUM(E45:E47)-E48</f>
        <v>0</v>
      </c>
    </row>
    <row r="50" spans="1:5" x14ac:dyDescent="0.3">
      <c r="B50" s="39"/>
      <c r="C50" s="41"/>
      <c r="D50" s="41"/>
      <c r="E50" s="41"/>
    </row>
    <row r="51" spans="1:5" ht="15" thickBot="1" x14ac:dyDescent="0.35">
      <c r="A51" s="38" t="s">
        <v>140</v>
      </c>
      <c r="B51" s="47">
        <f>B49</f>
        <v>0</v>
      </c>
      <c r="C51" s="47">
        <f>C49</f>
        <v>0</v>
      </c>
      <c r="D51" s="47">
        <f>D49</f>
        <v>0</v>
      </c>
      <c r="E51" s="47">
        <f>E49</f>
        <v>0</v>
      </c>
    </row>
    <row r="52" spans="1:5" x14ac:dyDescent="0.3">
      <c r="B52" s="39"/>
      <c r="C52" s="41"/>
      <c r="D52" s="41"/>
      <c r="E52" s="41"/>
    </row>
    <row r="53" spans="1:5" ht="15" thickBot="1" x14ac:dyDescent="0.35">
      <c r="A53" s="38" t="s">
        <v>141</v>
      </c>
      <c r="B53" s="46">
        <f>B42+B51</f>
        <v>0</v>
      </c>
      <c r="C53" s="46">
        <f>C42+C51</f>
        <v>0</v>
      </c>
      <c r="D53" s="46">
        <f>D42+D51</f>
        <v>0</v>
      </c>
      <c r="E53" s="46">
        <f>E42+E51</f>
        <v>0</v>
      </c>
    </row>
  </sheetData>
  <pageMargins left="0.7" right="0.7" top="0.75" bottom="0.75" header="0.3" footer="0.3"/>
  <pageSetup scale="88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2B824F9A021A4080D820714DF84B31" ma:contentTypeVersion="12" ma:contentTypeDescription="Create a new document." ma:contentTypeScope="" ma:versionID="88ec4b1ffaf8ab6860efebe15fbc2b29">
  <xsd:schema xmlns:xsd="http://www.w3.org/2001/XMLSchema" xmlns:xs="http://www.w3.org/2001/XMLSchema" xmlns:p="http://schemas.microsoft.com/office/2006/metadata/properties" xmlns:ns3="8831a5b0-cc04-4f60-8000-1542d5fbcbc7" xmlns:ns4="2c11e78a-b737-4b76-9826-353f34e3beed" targetNamespace="http://schemas.microsoft.com/office/2006/metadata/properties" ma:root="true" ma:fieldsID="05b631419522d9a158fb01e47967b28e" ns3:_="" ns4:_="">
    <xsd:import namespace="8831a5b0-cc04-4f60-8000-1542d5fbcbc7"/>
    <xsd:import namespace="2c11e78a-b737-4b76-9826-353f34e3be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1a5b0-cc04-4f60-8000-1542d5fbc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1e78a-b737-4b76-9826-353f34e3b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1A788F-D66E-406C-BA2E-3C87D2D79317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8831a5b0-cc04-4f60-8000-1542d5fbcbc7"/>
    <ds:schemaRef ds:uri="http://schemas.microsoft.com/office/infopath/2007/PartnerControls"/>
    <ds:schemaRef ds:uri="2c11e78a-b737-4b76-9826-353f34e3bee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71C19D0-ECE5-4F44-8216-129988C80B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480976-9654-4532-9368-DCFB9FA1E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1a5b0-cc04-4f60-8000-1542d5fbcbc7"/>
    <ds:schemaRef ds:uri="2c11e78a-b737-4b76-9826-353f34e3b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Ewes_Does</vt:lpstr>
      <vt:lpstr>Lamb_Kid Wean-Finish</vt:lpstr>
      <vt:lpstr>Income Statement</vt:lpstr>
      <vt:lpstr>Cash Flow</vt:lpstr>
      <vt:lpstr>Balance Sheet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kcard</dc:creator>
  <cp:lastModifiedBy>Kelley Yates</cp:lastModifiedBy>
  <dcterms:created xsi:type="dcterms:W3CDTF">2020-03-19T15:48:44Z</dcterms:created>
  <dcterms:modified xsi:type="dcterms:W3CDTF">2022-12-17T15:18:37Z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0x010100BD2B824F9A021A4080D820714DF84B31</vt:lpwstr>
  </property>
</Properties>
</file>