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ny\Documents\Kenny\Producer Assistance\"/>
    </mc:Choice>
  </mc:AlternateContent>
  <bookViews>
    <workbookView xWindow="0" yWindow="0" windowWidth="20490" windowHeight="7650"/>
  </bookViews>
  <sheets>
    <sheet name="Budget Tool" sheetId="1" r:id="rId1"/>
    <sheet name="Capital Investmen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9" i="1" l="1"/>
  <c r="G8" i="1"/>
  <c r="F8" i="1"/>
  <c r="G7" i="1"/>
  <c r="F7" i="1" s="1"/>
  <c r="F6" i="1"/>
  <c r="H9" i="2" l="1"/>
  <c r="I9" i="2"/>
  <c r="D37" i="1"/>
  <c r="D38" i="1"/>
  <c r="H6" i="2" l="1"/>
  <c r="I6" i="2"/>
  <c r="H7" i="2"/>
  <c r="I7" i="2"/>
  <c r="H4" i="2"/>
  <c r="I4" i="2"/>
  <c r="D28" i="1" l="1"/>
  <c r="D29" i="1"/>
  <c r="D30" i="1"/>
  <c r="D31" i="1"/>
  <c r="D32" i="1"/>
  <c r="D33" i="1"/>
  <c r="D34" i="1"/>
  <c r="D35" i="1"/>
  <c r="D36" i="1"/>
  <c r="F9" i="1"/>
  <c r="G6" i="1"/>
  <c r="G5" i="1"/>
  <c r="H5" i="2" l="1"/>
  <c r="I5" i="2"/>
  <c r="I11" i="2" s="1"/>
  <c r="H8" i="2"/>
  <c r="I8" i="2"/>
  <c r="H11" i="2" l="1"/>
  <c r="G11" i="1"/>
  <c r="G12" i="1"/>
  <c r="F12" i="1" s="1"/>
  <c r="F11" i="1" l="1"/>
  <c r="D40" i="1"/>
  <c r="G10" i="1" s="1"/>
  <c r="F10" i="1" l="1"/>
  <c r="F14" i="1" s="1"/>
  <c r="G14" i="1"/>
  <c r="F17" i="1" l="1"/>
  <c r="F16" i="1"/>
  <c r="F24" i="1"/>
  <c r="F23" i="1"/>
  <c r="F18" i="1"/>
  <c r="F22" i="1"/>
</calcChain>
</file>

<file path=xl/comments1.xml><?xml version="1.0" encoding="utf-8"?>
<comments xmlns="http://schemas.openxmlformats.org/spreadsheetml/2006/main">
  <authors>
    <author>Kenny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Carcass weight as percent of live weight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Lbs of "take-home" meat as percent of carcass weight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>Percent of sales for which payment will not be received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Percent of meat that will be unsold. Only impacts needed price on meat basis.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From Capital Investment Page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From Capital Investment Page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Needed price per live lb to cover Total Additional Expenses and account for non-payment.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Needed price per carcass lb to cover Total Additional Expenses and account for non-payment.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</rPr>
          <t>Estimate average weekly time spent direct marketing - travel, calls, logistics, etc.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Needed price per lb of meat to cover Total Additional Expenses and account for non-payment and meat loss.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Hourly rate for time spent direct marketing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Desired profit per head above Total Additional Expenses.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Can be what is paid for hauling or total cost to operation per loaded mile - deprecaition, fuel, repairs, etc.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Needed price per live lb to reach target added profit per head and account for non-payment.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Needed price per carcass lb to reach target added profit per head and account for non-payment.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Needed price per lb of meat to reach target added profit and account for non-payment and meat loss.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Many of these relate to farmers' market / retail sales and may not apply when selling freezer lambs.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Use for any other expsenses related to direct marketing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Use for any other expenses related to direct marketing.</t>
        </r>
      </text>
    </comment>
  </commentList>
</comments>
</file>

<file path=xl/comments2.xml><?xml version="1.0" encoding="utf-8"?>
<comments xmlns="http://schemas.openxmlformats.org/spreadsheetml/2006/main">
  <authors>
    <author>Kenny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List estimated current market value of each item.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Estimated market value of each item after previously specified useful life.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Interest to be charged on value of each capital item. May just be an opportunity cost.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Percent of each item to be charged to direct marketing. Reduce from 100% if items are used for other enterprises.</t>
        </r>
      </text>
    </comment>
  </commentList>
</comments>
</file>

<file path=xl/sharedStrings.xml><?xml version="1.0" encoding="utf-8"?>
<sst xmlns="http://schemas.openxmlformats.org/spreadsheetml/2006/main" count="96" uniqueCount="82">
  <si>
    <t>lbs</t>
  </si>
  <si>
    <t>Processing Costs</t>
  </si>
  <si>
    <t>Processing Fee</t>
  </si>
  <si>
    <t>per head</t>
  </si>
  <si>
    <t>Processing fee</t>
  </si>
  <si>
    <t>per carcass lb</t>
  </si>
  <si>
    <t>Estimated Dressing Percentage</t>
  </si>
  <si>
    <t>Meat yield (carcass to take home)</t>
  </si>
  <si>
    <t>of liveweight</t>
  </si>
  <si>
    <t>of carcass weight</t>
  </si>
  <si>
    <t>Capital Investment Schedule</t>
  </si>
  <si>
    <t>Capital Item</t>
  </si>
  <si>
    <t>Current Value</t>
  </si>
  <si>
    <t>Useful Life</t>
  </si>
  <si>
    <t>Salvage Value</t>
  </si>
  <si>
    <t>Annual Depreciation</t>
  </si>
  <si>
    <t xml:space="preserve">Interest </t>
  </si>
  <si>
    <t>Annual Interest</t>
  </si>
  <si>
    <t>Generator</t>
  </si>
  <si>
    <t>Total</t>
  </si>
  <si>
    <t>Other Direct Marketing Expenses</t>
  </si>
  <si>
    <t>Farmers Market Fees</t>
  </si>
  <si>
    <t>Gate Fee</t>
  </si>
  <si>
    <t>Cost</t>
  </si>
  <si>
    <t>Times / Yr</t>
  </si>
  <si>
    <t>Annual Cost</t>
  </si>
  <si>
    <t>Additional Insurance</t>
  </si>
  <si>
    <t>Business License</t>
  </si>
  <si>
    <t>Food Handler License</t>
  </si>
  <si>
    <t>Baseline Information</t>
  </si>
  <si>
    <t>Labels</t>
  </si>
  <si>
    <t>Website Hosting / domain</t>
  </si>
  <si>
    <t>Advertising</t>
  </si>
  <si>
    <t>Sampling Supplies</t>
  </si>
  <si>
    <t>Miscellaneous supplies</t>
  </si>
  <si>
    <t>Weekly Direct Marketing hours</t>
  </si>
  <si>
    <t>hours per week</t>
  </si>
  <si>
    <t>Value of Direct Marketing Time</t>
  </si>
  <si>
    <t>per hour</t>
  </si>
  <si>
    <t>Total Per Head</t>
  </si>
  <si>
    <t>Total for Year</t>
  </si>
  <si>
    <t>per lb</t>
  </si>
  <si>
    <t>Cost Item</t>
  </si>
  <si>
    <t>miles per week</t>
  </si>
  <si>
    <t>per mile driven</t>
  </si>
  <si>
    <t>Labor</t>
  </si>
  <si>
    <t>Travel Mileage</t>
  </si>
  <si>
    <t>Depreciation</t>
  </si>
  <si>
    <t>Interest</t>
  </si>
  <si>
    <t>Total Additional Expenses</t>
  </si>
  <si>
    <t>Needed Price (liveweight)</t>
  </si>
  <si>
    <t>Needed Price (carcass)</t>
  </si>
  <si>
    <t>Needed Price (meat)</t>
  </si>
  <si>
    <t>Estimated Non-payment Percent</t>
  </si>
  <si>
    <t>of total sales</t>
  </si>
  <si>
    <t>Estimate Meat Loss (non-sale)</t>
  </si>
  <si>
    <t>of packaged meat</t>
  </si>
  <si>
    <t>Meat Transport Trailer</t>
  </si>
  <si>
    <t>% to Enterprise</t>
  </si>
  <si>
    <t>Live animal delivery to processor</t>
  </si>
  <si>
    <t>per mile delivered</t>
  </si>
  <si>
    <t>Meat Delivery / Sales Mileage Rate</t>
  </si>
  <si>
    <t>Live Animal Hauling Mileage Rate</t>
  </si>
  <si>
    <t>Freezer 1</t>
  </si>
  <si>
    <t>Freezer 2</t>
  </si>
  <si>
    <t>Target Price (liveweight)</t>
  </si>
  <si>
    <t>Target Added Profit per Head</t>
  </si>
  <si>
    <t>Other Expenses</t>
  </si>
  <si>
    <t>Miscellaneus Capital Items</t>
  </si>
  <si>
    <t>Live Animal Delivery</t>
  </si>
  <si>
    <t>miles per delivery</t>
  </si>
  <si>
    <t>Live Animal Deliveries per year</t>
  </si>
  <si>
    <t>times per year</t>
  </si>
  <si>
    <t>Labor, Delivery, and Travel</t>
  </si>
  <si>
    <t>Direct Marketing Pricing Tool</t>
  </si>
  <si>
    <t>Meat Delivery / Sales Miles</t>
  </si>
  <si>
    <t>Freezer 3</t>
  </si>
  <si>
    <t>Number of Lambs / Kids Direct Marketed</t>
  </si>
  <si>
    <t>lambs / kids per year</t>
  </si>
  <si>
    <t>Target Market Lamb/ Kid Weight</t>
  </si>
  <si>
    <t>Target Market Lamb / Kid Live Price</t>
  </si>
  <si>
    <t>Market Lamb / Kid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</si>
</sst>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8" fontId="3" fillId="0" borderId="0" xfId="0" applyNumberFormat="1" applyFont="1"/>
    <xf numFmtId="0" fontId="2" fillId="0" borderId="0" xfId="0" applyFont="1" applyProtection="1">
      <protection locked="0"/>
    </xf>
    <xf numFmtId="164" fontId="3" fillId="0" borderId="0" xfId="0" applyNumberFormat="1" applyFont="1"/>
    <xf numFmtId="164" fontId="2" fillId="0" borderId="0" xfId="0" applyNumberFormat="1" applyFont="1"/>
    <xf numFmtId="8" fontId="2" fillId="0" borderId="0" xfId="0" applyNumberFormat="1" applyFont="1"/>
    <xf numFmtId="164" fontId="3" fillId="3" borderId="0" xfId="0" applyNumberFormat="1" applyFont="1" applyFill="1"/>
    <xf numFmtId="0" fontId="3" fillId="2" borderId="0" xfId="0" applyFont="1" applyFill="1" applyProtection="1">
      <protection locked="0"/>
    </xf>
    <xf numFmtId="8" fontId="3" fillId="2" borderId="0" xfId="0" applyNumberFormat="1" applyFont="1" applyFill="1" applyProtection="1">
      <protection locked="0"/>
    </xf>
    <xf numFmtId="9" fontId="3" fillId="2" borderId="0" xfId="0" applyNumberFormat="1" applyFont="1" applyFill="1" applyProtection="1">
      <protection locked="0"/>
    </xf>
    <xf numFmtId="6" fontId="3" fillId="2" borderId="0" xfId="0" applyNumberFormat="1" applyFont="1" applyFill="1" applyProtection="1">
      <protection locked="0"/>
    </xf>
    <xf numFmtId="0" fontId="3" fillId="2" borderId="0" xfId="0" applyNumberFormat="1" applyFont="1" applyFill="1" applyProtection="1">
      <protection locked="0"/>
    </xf>
    <xf numFmtId="7" fontId="3" fillId="2" borderId="0" xfId="1" applyNumberFormat="1" applyFont="1" applyFill="1" applyAlignment="1" applyProtection="1">
      <alignment horizontal="right"/>
      <protection locked="0"/>
    </xf>
    <xf numFmtId="0" fontId="3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tabSelected="1" zoomScale="120" zoomScaleNormal="120" workbookViewId="0">
      <selection activeCell="E20" sqref="E20"/>
    </sheetView>
  </sheetViews>
  <sheetFormatPr defaultColWidth="9.1796875" defaultRowHeight="15.5" x14ac:dyDescent="0.35"/>
  <cols>
    <col min="1" max="1" width="39.36328125" style="2" customWidth="1"/>
    <col min="2" max="2" width="14.36328125" style="2" customWidth="1"/>
    <col min="3" max="3" width="13.7265625" style="2" customWidth="1"/>
    <col min="4" max="4" width="13.54296875" style="2" customWidth="1"/>
    <col min="5" max="5" width="30.1796875" style="2" customWidth="1"/>
    <col min="6" max="6" width="15.54296875" style="2" bestFit="1" customWidth="1"/>
    <col min="7" max="7" width="14.453125" style="2" bestFit="1" customWidth="1"/>
    <col min="8" max="16384" width="9.1796875" style="2"/>
  </cols>
  <sheetData>
    <row r="1" spans="1:7" x14ac:dyDescent="0.35">
      <c r="A1" s="1" t="s">
        <v>74</v>
      </c>
    </row>
    <row r="2" spans="1:7" x14ac:dyDescent="0.35">
      <c r="A2" s="1"/>
    </row>
    <row r="3" spans="1:7" x14ac:dyDescent="0.35">
      <c r="A3" s="1" t="s">
        <v>29</v>
      </c>
    </row>
    <row r="4" spans="1:7" x14ac:dyDescent="0.35">
      <c r="A4" s="2" t="s">
        <v>77</v>
      </c>
      <c r="B4" s="9">
        <v>50</v>
      </c>
      <c r="C4" s="2" t="s">
        <v>78</v>
      </c>
      <c r="E4" s="4" t="s">
        <v>42</v>
      </c>
      <c r="F4" s="4" t="s">
        <v>39</v>
      </c>
      <c r="G4" s="1" t="s">
        <v>40</v>
      </c>
    </row>
    <row r="5" spans="1:7" x14ac:dyDescent="0.35">
      <c r="A5" s="2" t="s">
        <v>79</v>
      </c>
      <c r="B5" s="9">
        <v>120</v>
      </c>
      <c r="C5" s="2" t="s">
        <v>0</v>
      </c>
      <c r="E5" s="2" t="s">
        <v>81</v>
      </c>
      <c r="F5" s="5">
        <f>(B5*B6)</f>
        <v>210</v>
      </c>
      <c r="G5" s="5">
        <f>F5*$B$4</f>
        <v>10500</v>
      </c>
    </row>
    <row r="6" spans="1:7" x14ac:dyDescent="0.35">
      <c r="A6" s="2" t="s">
        <v>80</v>
      </c>
      <c r="B6" s="10">
        <v>1.75</v>
      </c>
      <c r="C6" s="2" t="s">
        <v>41</v>
      </c>
      <c r="E6" s="2" t="s">
        <v>1</v>
      </c>
      <c r="F6" s="5">
        <f>((B5*B7)*B14)+B13+B15</f>
        <v>165</v>
      </c>
      <c r="G6" s="5">
        <f>F6*$B$4</f>
        <v>8250</v>
      </c>
    </row>
    <row r="7" spans="1:7" x14ac:dyDescent="0.35">
      <c r="A7" s="2" t="s">
        <v>6</v>
      </c>
      <c r="B7" s="11">
        <v>0.5</v>
      </c>
      <c r="C7" s="2" t="s">
        <v>8</v>
      </c>
      <c r="E7" s="2" t="s">
        <v>45</v>
      </c>
      <c r="F7" s="5">
        <f t="shared" ref="F7:F12" si="0">G7/$B$4</f>
        <v>104</v>
      </c>
      <c r="G7" s="5">
        <f>(B18*B19*52)</f>
        <v>5200</v>
      </c>
    </row>
    <row r="8" spans="1:7" x14ac:dyDescent="0.35">
      <c r="A8" s="2" t="s">
        <v>7</v>
      </c>
      <c r="B8" s="11">
        <v>0.7</v>
      </c>
      <c r="C8" s="2" t="s">
        <v>9</v>
      </c>
      <c r="E8" s="2" t="s">
        <v>69</v>
      </c>
      <c r="F8" s="5">
        <f t="shared" si="0"/>
        <v>18</v>
      </c>
      <c r="G8" s="3">
        <f>B20*B21*B22</f>
        <v>900</v>
      </c>
    </row>
    <row r="9" spans="1:7" x14ac:dyDescent="0.35">
      <c r="A9" s="2" t="s">
        <v>53</v>
      </c>
      <c r="B9" s="11">
        <v>0.05</v>
      </c>
      <c r="C9" s="2" t="s">
        <v>54</v>
      </c>
      <c r="E9" s="2" t="s">
        <v>46</v>
      </c>
      <c r="F9" s="5">
        <f t="shared" si="0"/>
        <v>14.949999999999998</v>
      </c>
      <c r="G9" s="5">
        <f>B23*B24*52</f>
        <v>747.49999999999989</v>
      </c>
    </row>
    <row r="10" spans="1:7" x14ac:dyDescent="0.35">
      <c r="A10" s="2" t="s">
        <v>55</v>
      </c>
      <c r="B10" s="11">
        <v>0.05</v>
      </c>
      <c r="C10" s="2" t="s">
        <v>56</v>
      </c>
      <c r="E10" s="2" t="s">
        <v>20</v>
      </c>
      <c r="F10" s="5">
        <f t="shared" si="0"/>
        <v>88.3</v>
      </c>
      <c r="G10" s="5">
        <f>D40</f>
        <v>4415</v>
      </c>
    </row>
    <row r="11" spans="1:7" x14ac:dyDescent="0.35">
      <c r="E11" s="2" t="s">
        <v>47</v>
      </c>
      <c r="F11" s="5">
        <f t="shared" si="0"/>
        <v>9.1999999999999993</v>
      </c>
      <c r="G11" s="5">
        <f>'Capital Investment'!H11</f>
        <v>460</v>
      </c>
    </row>
    <row r="12" spans="1:7" x14ac:dyDescent="0.35">
      <c r="A12" s="1" t="s">
        <v>1</v>
      </c>
      <c r="E12" s="2" t="s">
        <v>48</v>
      </c>
      <c r="F12" s="5">
        <f t="shared" si="0"/>
        <v>1.05</v>
      </c>
      <c r="G12" s="5">
        <f>'Capital Investment'!I11</f>
        <v>52.5</v>
      </c>
    </row>
    <row r="13" spans="1:7" x14ac:dyDescent="0.35">
      <c r="A13" s="2" t="s">
        <v>2</v>
      </c>
      <c r="B13" s="12">
        <v>150</v>
      </c>
      <c r="C13" s="2" t="s">
        <v>3</v>
      </c>
    </row>
    <row r="14" spans="1:7" x14ac:dyDescent="0.35">
      <c r="A14" s="2" t="s">
        <v>4</v>
      </c>
      <c r="B14" s="10">
        <v>0</v>
      </c>
      <c r="C14" s="2" t="s">
        <v>5</v>
      </c>
      <c r="E14" s="2" t="s">
        <v>49</v>
      </c>
      <c r="F14" s="5">
        <f>SUM(F5:F12)</f>
        <v>610.5</v>
      </c>
      <c r="G14" s="5">
        <f>SUM(G5:G12)</f>
        <v>30525</v>
      </c>
    </row>
    <row r="15" spans="1:7" x14ac:dyDescent="0.35">
      <c r="A15" s="2" t="s">
        <v>30</v>
      </c>
      <c r="B15" s="12">
        <v>15</v>
      </c>
      <c r="C15" s="2" t="s">
        <v>3</v>
      </c>
    </row>
    <row r="16" spans="1:7" x14ac:dyDescent="0.35">
      <c r="E16" s="2" t="s">
        <v>50</v>
      </c>
      <c r="F16" s="8">
        <f>(F14/B5)/(1-B9)</f>
        <v>5.3552631578947372</v>
      </c>
      <c r="G16" s="2" t="s">
        <v>41</v>
      </c>
    </row>
    <row r="17" spans="1:7" x14ac:dyDescent="0.35">
      <c r="A17" s="1" t="s">
        <v>73</v>
      </c>
      <c r="E17" s="2" t="s">
        <v>51</v>
      </c>
      <c r="F17" s="8">
        <f>F14/(B5*B7)/(1-B9)</f>
        <v>10.710526315789474</v>
      </c>
      <c r="G17" s="2" t="s">
        <v>41</v>
      </c>
    </row>
    <row r="18" spans="1:7" x14ac:dyDescent="0.35">
      <c r="A18" s="2" t="s">
        <v>35</v>
      </c>
      <c r="B18" s="9">
        <v>5</v>
      </c>
      <c r="C18" s="2" t="s">
        <v>36</v>
      </c>
      <c r="E18" s="2" t="s">
        <v>52</v>
      </c>
      <c r="F18" s="8">
        <f>F14/(B5*B7*B8)/(1-B9-B10)</f>
        <v>16.150793650793652</v>
      </c>
      <c r="G18" s="2" t="s">
        <v>41</v>
      </c>
    </row>
    <row r="19" spans="1:7" x14ac:dyDescent="0.35">
      <c r="A19" s="2" t="s">
        <v>37</v>
      </c>
      <c r="B19" s="12">
        <v>20</v>
      </c>
      <c r="C19" s="2" t="s">
        <v>38</v>
      </c>
    </row>
    <row r="20" spans="1:7" x14ac:dyDescent="0.35">
      <c r="A20" s="2" t="s">
        <v>59</v>
      </c>
      <c r="B20" s="13">
        <v>30</v>
      </c>
      <c r="C20" s="2" t="s">
        <v>70</v>
      </c>
      <c r="E20" s="2" t="s">
        <v>66</v>
      </c>
      <c r="F20" s="12">
        <v>50</v>
      </c>
      <c r="G20" s="2" t="s">
        <v>3</v>
      </c>
    </row>
    <row r="21" spans="1:7" x14ac:dyDescent="0.35">
      <c r="A21" s="2" t="s">
        <v>62</v>
      </c>
      <c r="B21" s="10">
        <v>3</v>
      </c>
      <c r="C21" s="2" t="s">
        <v>60</v>
      </c>
    </row>
    <row r="22" spans="1:7" x14ac:dyDescent="0.35">
      <c r="A22" s="2" t="s">
        <v>71</v>
      </c>
      <c r="B22" s="9">
        <v>10</v>
      </c>
      <c r="C22" s="2" t="s">
        <v>72</v>
      </c>
      <c r="E22" s="2" t="s">
        <v>65</v>
      </c>
      <c r="F22" s="8">
        <f>(($F$14+$F$20)/B5)/(1-B9)</f>
        <v>5.7938596491228074</v>
      </c>
      <c r="G22" s="2" t="s">
        <v>41</v>
      </c>
    </row>
    <row r="23" spans="1:7" x14ac:dyDescent="0.35">
      <c r="A23" s="2" t="s">
        <v>75</v>
      </c>
      <c r="B23" s="9">
        <v>25</v>
      </c>
      <c r="C23" s="2" t="s">
        <v>43</v>
      </c>
      <c r="E23" s="15" t="s">
        <v>51</v>
      </c>
      <c r="F23" s="8">
        <f>(($F$14+$F$20)/(B5*B7))/(1-B9)</f>
        <v>11.587719298245615</v>
      </c>
      <c r="G23" s="2" t="s">
        <v>41</v>
      </c>
    </row>
    <row r="24" spans="1:7" x14ac:dyDescent="0.35">
      <c r="A24" s="2" t="s">
        <v>61</v>
      </c>
      <c r="B24" s="10">
        <v>0.57499999999999996</v>
      </c>
      <c r="C24" s="2" t="s">
        <v>44</v>
      </c>
      <c r="E24" s="2" t="s">
        <v>52</v>
      </c>
      <c r="F24" s="8">
        <f>(($F$14+$F$20)/(B5*B7*B8))/(1-B9-B10)</f>
        <v>17.473544973544975</v>
      </c>
      <c r="G24" s="2" t="s">
        <v>41</v>
      </c>
    </row>
    <row r="27" spans="1:7" x14ac:dyDescent="0.35">
      <c r="A27" s="1" t="s">
        <v>20</v>
      </c>
      <c r="B27" s="2" t="s">
        <v>23</v>
      </c>
      <c r="C27" s="2" t="s">
        <v>24</v>
      </c>
      <c r="D27" s="2" t="s">
        <v>25</v>
      </c>
    </row>
    <row r="28" spans="1:7" x14ac:dyDescent="0.35">
      <c r="A28" s="2" t="s">
        <v>26</v>
      </c>
      <c r="B28" s="10">
        <v>1500</v>
      </c>
      <c r="C28" s="9">
        <v>1</v>
      </c>
      <c r="D28" s="3">
        <f t="shared" ref="D28:D38" si="1">B28*C28</f>
        <v>1500</v>
      </c>
    </row>
    <row r="29" spans="1:7" x14ac:dyDescent="0.35">
      <c r="A29" s="2" t="s">
        <v>28</v>
      </c>
      <c r="B29" s="10">
        <v>100</v>
      </c>
      <c r="C29" s="9">
        <v>1</v>
      </c>
      <c r="D29" s="3">
        <f t="shared" si="1"/>
        <v>100</v>
      </c>
    </row>
    <row r="30" spans="1:7" x14ac:dyDescent="0.35">
      <c r="A30" s="2" t="s">
        <v>27</v>
      </c>
      <c r="B30" s="10">
        <v>165</v>
      </c>
      <c r="C30" s="9">
        <v>1</v>
      </c>
      <c r="D30" s="3">
        <f t="shared" si="1"/>
        <v>165</v>
      </c>
    </row>
    <row r="31" spans="1:7" x14ac:dyDescent="0.35">
      <c r="A31" s="2" t="s">
        <v>31</v>
      </c>
      <c r="B31" s="10">
        <v>200</v>
      </c>
      <c r="C31" s="9">
        <v>1</v>
      </c>
      <c r="D31" s="3">
        <f t="shared" si="1"/>
        <v>200</v>
      </c>
    </row>
    <row r="32" spans="1:7" x14ac:dyDescent="0.35">
      <c r="A32" s="2" t="s">
        <v>32</v>
      </c>
      <c r="B32" s="10">
        <v>75</v>
      </c>
      <c r="C32" s="9">
        <v>12</v>
      </c>
      <c r="D32" s="3">
        <f t="shared" si="1"/>
        <v>900</v>
      </c>
    </row>
    <row r="33" spans="1:4" x14ac:dyDescent="0.35">
      <c r="A33" s="2" t="s">
        <v>21</v>
      </c>
      <c r="B33" s="10">
        <v>250</v>
      </c>
      <c r="C33" s="9">
        <v>1</v>
      </c>
      <c r="D33" s="3">
        <f t="shared" si="1"/>
        <v>250</v>
      </c>
    </row>
    <row r="34" spans="1:4" x14ac:dyDescent="0.35">
      <c r="A34" s="2" t="s">
        <v>22</v>
      </c>
      <c r="B34" s="10">
        <v>25</v>
      </c>
      <c r="C34" s="9">
        <v>20</v>
      </c>
      <c r="D34" s="3">
        <f t="shared" si="1"/>
        <v>500</v>
      </c>
    </row>
    <row r="35" spans="1:4" x14ac:dyDescent="0.35">
      <c r="A35" s="2" t="s">
        <v>33</v>
      </c>
      <c r="B35" s="10">
        <v>300</v>
      </c>
      <c r="C35" s="9">
        <v>1</v>
      </c>
      <c r="D35" s="3">
        <f t="shared" si="1"/>
        <v>300</v>
      </c>
    </row>
    <row r="36" spans="1:4" x14ac:dyDescent="0.35">
      <c r="A36" s="2" t="s">
        <v>34</v>
      </c>
      <c r="B36" s="10">
        <v>500</v>
      </c>
      <c r="C36" s="9">
        <v>1</v>
      </c>
      <c r="D36" s="3">
        <f t="shared" si="1"/>
        <v>500</v>
      </c>
    </row>
    <row r="37" spans="1:4" x14ac:dyDescent="0.35">
      <c r="A37" s="9" t="s">
        <v>67</v>
      </c>
      <c r="B37" s="10">
        <v>0</v>
      </c>
      <c r="C37" s="9">
        <v>1</v>
      </c>
      <c r="D37" s="3">
        <f>B37*C37</f>
        <v>0</v>
      </c>
    </row>
    <row r="38" spans="1:4" x14ac:dyDescent="0.35">
      <c r="A38" s="9" t="s">
        <v>67</v>
      </c>
      <c r="B38" s="10">
        <v>0</v>
      </c>
      <c r="C38" s="9">
        <v>1</v>
      </c>
      <c r="D38" s="3">
        <f t="shared" si="1"/>
        <v>0</v>
      </c>
    </row>
    <row r="39" spans="1:4" x14ac:dyDescent="0.35">
      <c r="B39" s="3"/>
      <c r="D39" s="3"/>
    </row>
    <row r="40" spans="1:4" x14ac:dyDescent="0.35">
      <c r="B40" s="3"/>
      <c r="C40" s="1" t="s">
        <v>19</v>
      </c>
      <c r="D40" s="7">
        <f>SUM(D28:D39)</f>
        <v>4415</v>
      </c>
    </row>
  </sheetData>
  <sheetProtection sheet="1" objects="1" scenarios="1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27"/>
  <sheetViews>
    <sheetView topLeftCell="B1" zoomScale="120" zoomScaleNormal="120" workbookViewId="0">
      <selection activeCell="C9" sqref="C9"/>
    </sheetView>
  </sheetViews>
  <sheetFormatPr defaultColWidth="9.1796875" defaultRowHeight="15.5" x14ac:dyDescent="0.35"/>
  <cols>
    <col min="1" max="1" width="9.1796875" style="2"/>
    <col min="2" max="2" width="30.81640625" style="2" bestFit="1" customWidth="1"/>
    <col min="3" max="3" width="14.54296875" style="2" bestFit="1" customWidth="1"/>
    <col min="4" max="4" width="11" style="2" bestFit="1" customWidth="1"/>
    <col min="5" max="5" width="15.1796875" style="2" customWidth="1"/>
    <col min="6" max="6" width="9.1796875" style="2"/>
    <col min="7" max="7" width="15.81640625" style="2" customWidth="1"/>
    <col min="8" max="8" width="21.54296875" style="2" bestFit="1" customWidth="1"/>
    <col min="9" max="9" width="14.81640625" style="2" bestFit="1" customWidth="1"/>
    <col min="10" max="16384" width="9.1796875" style="2"/>
  </cols>
  <sheetData>
    <row r="1" spans="2:9" x14ac:dyDescent="0.35">
      <c r="B1" s="1" t="s">
        <v>10</v>
      </c>
    </row>
    <row r="3" spans="2:9" x14ac:dyDescent="0.35">
      <c r="B3" s="1" t="s">
        <v>11</v>
      </c>
      <c r="C3" s="1" t="s">
        <v>12</v>
      </c>
      <c r="D3" s="1" t="s">
        <v>13</v>
      </c>
      <c r="E3" s="1" t="s">
        <v>14</v>
      </c>
      <c r="F3" s="1" t="s">
        <v>16</v>
      </c>
      <c r="G3" s="1" t="s">
        <v>58</v>
      </c>
      <c r="H3" s="1" t="s">
        <v>15</v>
      </c>
      <c r="I3" s="1" t="s">
        <v>17</v>
      </c>
    </row>
    <row r="4" spans="2:9" x14ac:dyDescent="0.35">
      <c r="B4" s="9" t="s">
        <v>57</v>
      </c>
      <c r="C4" s="14">
        <v>600</v>
      </c>
      <c r="D4" s="9">
        <v>10</v>
      </c>
      <c r="E4" s="10">
        <v>200</v>
      </c>
      <c r="F4" s="11">
        <v>0.03</v>
      </c>
      <c r="G4" s="11">
        <v>1</v>
      </c>
      <c r="H4" s="5">
        <f>(C4-E4)/D4</f>
        <v>40</v>
      </c>
      <c r="I4" s="5">
        <f>((C4+E4)/2)*F4</f>
        <v>12</v>
      </c>
    </row>
    <row r="5" spans="2:9" x14ac:dyDescent="0.35">
      <c r="B5" s="9" t="s">
        <v>63</v>
      </c>
      <c r="C5" s="14">
        <v>600</v>
      </c>
      <c r="D5" s="9">
        <v>5</v>
      </c>
      <c r="E5" s="10">
        <v>100</v>
      </c>
      <c r="F5" s="11">
        <v>0.03</v>
      </c>
      <c r="G5" s="11">
        <v>1</v>
      </c>
      <c r="H5" s="5">
        <f t="shared" ref="H5:H8" si="0">(C5-E5)/D5</f>
        <v>100</v>
      </c>
      <c r="I5" s="5">
        <f t="shared" ref="I5:I9" si="1">((C5+E5)/2)*F5</f>
        <v>10.5</v>
      </c>
    </row>
    <row r="6" spans="2:9" x14ac:dyDescent="0.35">
      <c r="B6" s="9" t="s">
        <v>64</v>
      </c>
      <c r="C6" s="14">
        <v>300</v>
      </c>
      <c r="D6" s="9">
        <v>5</v>
      </c>
      <c r="E6" s="10">
        <v>100</v>
      </c>
      <c r="F6" s="11">
        <v>0.03</v>
      </c>
      <c r="G6" s="11">
        <v>1</v>
      </c>
      <c r="H6" s="5">
        <f t="shared" ref="H6:H7" si="2">(C6-E6)/D6</f>
        <v>40</v>
      </c>
      <c r="I6" s="5">
        <f t="shared" ref="I6:I7" si="3">((C6+E6)/2)*F6</f>
        <v>6</v>
      </c>
    </row>
    <row r="7" spans="2:9" x14ac:dyDescent="0.35">
      <c r="B7" s="9" t="s">
        <v>76</v>
      </c>
      <c r="C7" s="14">
        <v>0</v>
      </c>
      <c r="D7" s="9">
        <v>5</v>
      </c>
      <c r="E7" s="10">
        <v>0</v>
      </c>
      <c r="F7" s="11">
        <v>0.03</v>
      </c>
      <c r="G7" s="11">
        <v>1</v>
      </c>
      <c r="H7" s="5">
        <f t="shared" si="2"/>
        <v>0</v>
      </c>
      <c r="I7" s="5">
        <f t="shared" si="3"/>
        <v>0</v>
      </c>
    </row>
    <row r="8" spans="2:9" x14ac:dyDescent="0.35">
      <c r="B8" s="9" t="s">
        <v>18</v>
      </c>
      <c r="C8" s="14">
        <v>500</v>
      </c>
      <c r="D8" s="9">
        <v>5</v>
      </c>
      <c r="E8" s="10">
        <v>100</v>
      </c>
      <c r="F8" s="11">
        <v>0.03</v>
      </c>
      <c r="G8" s="11">
        <v>1</v>
      </c>
      <c r="H8" s="5">
        <f t="shared" si="0"/>
        <v>80</v>
      </c>
      <c r="I8" s="5">
        <f t="shared" si="1"/>
        <v>9</v>
      </c>
    </row>
    <row r="9" spans="2:9" x14ac:dyDescent="0.35">
      <c r="B9" s="9" t="s">
        <v>68</v>
      </c>
      <c r="C9" s="14">
        <v>1000</v>
      </c>
      <c r="D9" s="9">
        <v>5</v>
      </c>
      <c r="E9" s="10">
        <v>0</v>
      </c>
      <c r="F9" s="11">
        <v>0.03</v>
      </c>
      <c r="G9" s="11">
        <v>1</v>
      </c>
      <c r="H9" s="5">
        <f>(C9-E9)/D9</f>
        <v>200</v>
      </c>
      <c r="I9" s="5">
        <f t="shared" si="1"/>
        <v>15</v>
      </c>
    </row>
    <row r="10" spans="2:9" x14ac:dyDescent="0.35">
      <c r="H10" s="5"/>
      <c r="I10" s="5"/>
    </row>
    <row r="11" spans="2:9" x14ac:dyDescent="0.35">
      <c r="F11" s="1" t="s">
        <v>19</v>
      </c>
      <c r="G11" s="1"/>
      <c r="H11" s="6">
        <f>SUM(H4:H10)</f>
        <v>460</v>
      </c>
      <c r="I11" s="6">
        <f>SUM(I4:I10)</f>
        <v>52.5</v>
      </c>
    </row>
    <row r="27" spans="3:5" x14ac:dyDescent="0.35">
      <c r="C27" s="3"/>
      <c r="E27" s="3"/>
    </row>
  </sheetData>
  <sheetProtection sheet="1" objects="1" scenarios="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Tool</vt:lpstr>
      <vt:lpstr>Capital Investment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Kenny</dc:creator>
  <cp:lastModifiedBy>Kenny</cp:lastModifiedBy>
  <dcterms:created xsi:type="dcterms:W3CDTF">2020-04-22T11:50:08Z</dcterms:created>
  <dcterms:modified xsi:type="dcterms:W3CDTF">2020-07-27T14:55:20Z</dcterms:modified>
</cp:coreProperties>
</file>